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DG-I-87\"/>
    </mc:Choice>
  </mc:AlternateContent>
  <xr:revisionPtr revIDLastSave="0" documentId="13_ncr:1_{ADC547C2-D75E-4D9F-8D41-8D09CA1B11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ummary of Reagent cost" sheetId="7" r:id="rId1"/>
    <sheet name="24-25" sheetId="6" r:id="rId2"/>
    <sheet name="25-26" sheetId="1" r:id="rId3"/>
    <sheet name="26-27" sheetId="2" r:id="rId4"/>
    <sheet name="27-28" sheetId="3" r:id="rId5"/>
    <sheet name="28-29" sheetId="4" r:id="rId6"/>
    <sheet name="29-30" sheetId="5" r:id="rId7"/>
  </sheets>
  <externalReferences>
    <externalReference r:id="rId8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3" l="1"/>
  <c r="P2" i="3"/>
  <c r="O2" i="3"/>
  <c r="N2" i="3"/>
  <c r="M2" i="3"/>
  <c r="L2" i="3"/>
  <c r="K2" i="3"/>
  <c r="J2" i="3"/>
  <c r="I2" i="3"/>
  <c r="H2" i="3"/>
  <c r="G2" i="3"/>
  <c r="F2" i="3"/>
  <c r="E2" i="3"/>
  <c r="D2" i="3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3"/>
  <c r="C2" i="4"/>
  <c r="C2" i="5"/>
  <c r="C2" i="2"/>
  <c r="C31" i="6" l="1"/>
  <c r="C28" i="6"/>
  <c r="C29" i="6"/>
  <c r="C19" i="6"/>
  <c r="C22" i="6" s="1"/>
  <c r="C12" i="6"/>
  <c r="F31" i="6"/>
  <c r="F28" i="6"/>
  <c r="F29" i="6"/>
  <c r="F19" i="6"/>
  <c r="F22" i="6" s="1"/>
  <c r="F12" i="6"/>
  <c r="E31" i="6"/>
  <c r="E28" i="6"/>
  <c r="E29" i="6"/>
  <c r="E19" i="6"/>
  <c r="E22" i="6" s="1"/>
  <c r="E12" i="6"/>
  <c r="C4" i="6"/>
  <c r="C7" i="6"/>
  <c r="C8" i="6"/>
  <c r="C9" i="6"/>
  <c r="C10" i="6"/>
  <c r="C11" i="6" s="1"/>
  <c r="F4" i="6"/>
  <c r="F7" i="6"/>
  <c r="F8" i="6"/>
  <c r="F9" i="6"/>
  <c r="F10" i="6"/>
  <c r="F11" i="6" s="1"/>
  <c r="E4" i="6"/>
  <c r="E7" i="6"/>
  <c r="E8" i="6"/>
  <c r="E9" i="6"/>
  <c r="E10" i="6"/>
  <c r="E11" i="6" s="1"/>
  <c r="D31" i="6"/>
  <c r="D28" i="6"/>
  <c r="D29" i="6"/>
  <c r="D19" i="6"/>
  <c r="D22" i="6" s="1"/>
  <c r="D12" i="6"/>
  <c r="D4" i="6"/>
  <c r="D7" i="6"/>
  <c r="D8" i="6"/>
  <c r="D9" i="6"/>
  <c r="D10" i="6"/>
  <c r="D11" i="6" s="1"/>
  <c r="A28" i="6"/>
  <c r="A29" i="6" s="1"/>
  <c r="A30" i="6" s="1"/>
  <c r="A31" i="6" s="1"/>
  <c r="A32" i="6" s="1"/>
  <c r="A19" i="6"/>
  <c r="A20" i="6" s="1"/>
  <c r="A21" i="6" s="1"/>
  <c r="A22" i="6" s="1"/>
  <c r="A23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Q19" i="5"/>
  <c r="P19" i="5"/>
  <c r="P22" i="5" s="1"/>
  <c r="O19" i="5"/>
  <c r="N19" i="5"/>
  <c r="N22" i="5" s="1"/>
  <c r="M19" i="5"/>
  <c r="L19" i="5"/>
  <c r="K19" i="5"/>
  <c r="K22" i="5" s="1"/>
  <c r="J19" i="5"/>
  <c r="J22" i="5" s="1"/>
  <c r="I19" i="5"/>
  <c r="H19" i="5"/>
  <c r="H22" i="5" s="1"/>
  <c r="G19" i="5"/>
  <c r="F19" i="5"/>
  <c r="F22" i="5" s="1"/>
  <c r="E19" i="5"/>
  <c r="D19" i="5"/>
  <c r="D22" i="5" s="1"/>
  <c r="C19" i="5"/>
  <c r="C22" i="5" s="1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Q10" i="5"/>
  <c r="Q11" i="5" s="1"/>
  <c r="P10" i="5"/>
  <c r="P11" i="5" s="1"/>
  <c r="P13" i="5" s="1"/>
  <c r="O10" i="5"/>
  <c r="N10" i="5"/>
  <c r="N11" i="5" s="1"/>
  <c r="N13" i="5" s="1"/>
  <c r="M10" i="5"/>
  <c r="L10" i="5"/>
  <c r="L11" i="5" s="1"/>
  <c r="K10" i="5"/>
  <c r="K11" i="5" s="1"/>
  <c r="J10" i="5"/>
  <c r="J11" i="5" s="1"/>
  <c r="I10" i="5"/>
  <c r="I11" i="5" s="1"/>
  <c r="H10" i="5"/>
  <c r="H11" i="5" s="1"/>
  <c r="H13" i="5" s="1"/>
  <c r="G10" i="5"/>
  <c r="F10" i="5"/>
  <c r="F11" i="5" s="1"/>
  <c r="F13" i="5" s="1"/>
  <c r="E10" i="5"/>
  <c r="E11" i="5" s="1"/>
  <c r="D10" i="5"/>
  <c r="D11" i="5" s="1"/>
  <c r="C10" i="5"/>
  <c r="C11" i="5" s="1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Q19" i="4"/>
  <c r="Q22" i="4" s="1"/>
  <c r="P19" i="4"/>
  <c r="P22" i="4" s="1"/>
  <c r="O19" i="4"/>
  <c r="O22" i="4" s="1"/>
  <c r="N19" i="4"/>
  <c r="N22" i="4" s="1"/>
  <c r="M19" i="4"/>
  <c r="L19" i="4"/>
  <c r="L22" i="4" s="1"/>
  <c r="K19" i="4"/>
  <c r="J19" i="4"/>
  <c r="J22" i="4" s="1"/>
  <c r="I19" i="4"/>
  <c r="I22" i="4" s="1"/>
  <c r="H19" i="4"/>
  <c r="H22" i="4" s="1"/>
  <c r="G19" i="4"/>
  <c r="G22" i="4" s="1"/>
  <c r="F19" i="4"/>
  <c r="F22" i="4" s="1"/>
  <c r="E19" i="4"/>
  <c r="E22" i="4" s="1"/>
  <c r="D19" i="4"/>
  <c r="D22" i="4" s="1"/>
  <c r="C19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Q10" i="4"/>
  <c r="P10" i="4"/>
  <c r="P11" i="4" s="1"/>
  <c r="O10" i="4"/>
  <c r="O11" i="4" s="1"/>
  <c r="N10" i="4"/>
  <c r="N11" i="4" s="1"/>
  <c r="M10" i="4"/>
  <c r="M11" i="4" s="1"/>
  <c r="L10" i="4"/>
  <c r="L11" i="4" s="1"/>
  <c r="K10" i="4"/>
  <c r="K11" i="4" s="1"/>
  <c r="J10" i="4"/>
  <c r="J11" i="4" s="1"/>
  <c r="J13" i="4" s="1"/>
  <c r="I10" i="4"/>
  <c r="H10" i="4"/>
  <c r="H11" i="4" s="1"/>
  <c r="G10" i="4"/>
  <c r="G11" i="4" s="1"/>
  <c r="F10" i="4"/>
  <c r="E10" i="4"/>
  <c r="E11" i="4" s="1"/>
  <c r="D10" i="4"/>
  <c r="D11" i="4" s="1"/>
  <c r="C10" i="4"/>
  <c r="C11" i="4" s="1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Q19" i="3"/>
  <c r="Q22" i="3" s="1"/>
  <c r="P19" i="3"/>
  <c r="P22" i="3" s="1"/>
  <c r="O19" i="3"/>
  <c r="O22" i="3" s="1"/>
  <c r="N19" i="3"/>
  <c r="N22" i="3" s="1"/>
  <c r="M19" i="3"/>
  <c r="M22" i="3" s="1"/>
  <c r="L19" i="3"/>
  <c r="L22" i="3" s="1"/>
  <c r="K19" i="3"/>
  <c r="K22" i="3" s="1"/>
  <c r="J19" i="3"/>
  <c r="J22" i="3" s="1"/>
  <c r="I19" i="3"/>
  <c r="I22" i="3" s="1"/>
  <c r="H19" i="3"/>
  <c r="H22" i="3" s="1"/>
  <c r="G19" i="3"/>
  <c r="G22" i="3" s="1"/>
  <c r="F19" i="3"/>
  <c r="F22" i="3" s="1"/>
  <c r="E19" i="3"/>
  <c r="E22" i="3" s="1"/>
  <c r="D19" i="3"/>
  <c r="D22" i="3" s="1"/>
  <c r="C19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Q10" i="3"/>
  <c r="Q11" i="3" s="1"/>
  <c r="P10" i="3"/>
  <c r="P11" i="3" s="1"/>
  <c r="O10" i="3"/>
  <c r="O11" i="3" s="1"/>
  <c r="N10" i="3"/>
  <c r="N11" i="3" s="1"/>
  <c r="M10" i="3"/>
  <c r="M11" i="3" s="1"/>
  <c r="L10" i="3"/>
  <c r="L11" i="3" s="1"/>
  <c r="K10" i="3"/>
  <c r="K11" i="3" s="1"/>
  <c r="J10" i="3"/>
  <c r="J11" i="3" s="1"/>
  <c r="I10" i="3"/>
  <c r="I11" i="3" s="1"/>
  <c r="H10" i="3"/>
  <c r="H11" i="3" s="1"/>
  <c r="G10" i="3"/>
  <c r="F10" i="3"/>
  <c r="F11" i="3" s="1"/>
  <c r="E10" i="3"/>
  <c r="E11" i="3" s="1"/>
  <c r="D10" i="3"/>
  <c r="D11" i="3" s="1"/>
  <c r="C10" i="3"/>
  <c r="C11" i="3" s="1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Q19" i="2"/>
  <c r="Q22" i="2" s="1"/>
  <c r="P19" i="2"/>
  <c r="P22" i="2" s="1"/>
  <c r="O19" i="2"/>
  <c r="O22" i="2" s="1"/>
  <c r="N19" i="2"/>
  <c r="N22" i="2" s="1"/>
  <c r="M19" i="2"/>
  <c r="L19" i="2"/>
  <c r="L22" i="2" s="1"/>
  <c r="K19" i="2"/>
  <c r="J19" i="2"/>
  <c r="J22" i="2" s="1"/>
  <c r="I19" i="2"/>
  <c r="I22" i="2" s="1"/>
  <c r="H19" i="2"/>
  <c r="H22" i="2" s="1"/>
  <c r="G19" i="2"/>
  <c r="G22" i="2" s="1"/>
  <c r="F19" i="2"/>
  <c r="F22" i="2" s="1"/>
  <c r="E19" i="2"/>
  <c r="E22" i="2" s="1"/>
  <c r="D19" i="2"/>
  <c r="D22" i="2" s="1"/>
  <c r="C19" i="2"/>
  <c r="C22" i="2" s="1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Q10" i="2"/>
  <c r="Q11" i="2" s="1"/>
  <c r="P10" i="2"/>
  <c r="P11" i="2" s="1"/>
  <c r="O10" i="2"/>
  <c r="O11" i="2" s="1"/>
  <c r="N10" i="2"/>
  <c r="N11" i="2" s="1"/>
  <c r="M10" i="2"/>
  <c r="M11" i="2" s="1"/>
  <c r="L10" i="2"/>
  <c r="L11" i="2" s="1"/>
  <c r="K10" i="2"/>
  <c r="K11" i="2" s="1"/>
  <c r="J10" i="2"/>
  <c r="J11" i="2" s="1"/>
  <c r="I10" i="2"/>
  <c r="I11" i="2" s="1"/>
  <c r="H10" i="2"/>
  <c r="H11" i="2" s="1"/>
  <c r="G10" i="2"/>
  <c r="G11" i="2" s="1"/>
  <c r="F10" i="2"/>
  <c r="F11" i="2" s="1"/>
  <c r="E10" i="2"/>
  <c r="E11" i="2" s="1"/>
  <c r="D10" i="2"/>
  <c r="D11" i="2" s="1"/>
  <c r="C10" i="2"/>
  <c r="C11" i="2" s="1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A28" i="5"/>
  <c r="A29" i="5" s="1"/>
  <c r="A30" i="5" s="1"/>
  <c r="A31" i="5" s="1"/>
  <c r="A32" i="5" s="1"/>
  <c r="Q22" i="5"/>
  <c r="O22" i="5"/>
  <c r="M22" i="5"/>
  <c r="L22" i="5"/>
  <c r="I22" i="5"/>
  <c r="G22" i="5"/>
  <c r="A19" i="5"/>
  <c r="A20" i="5" s="1"/>
  <c r="A21" i="5" s="1"/>
  <c r="A22" i="5" s="1"/>
  <c r="A23" i="5" s="1"/>
  <c r="O11" i="5"/>
  <c r="M11" i="5"/>
  <c r="G11" i="5"/>
  <c r="A5" i="5"/>
  <c r="A6" i="5" s="1"/>
  <c r="A7" i="5" s="1"/>
  <c r="A8" i="5" s="1"/>
  <c r="A9" i="5" s="1"/>
  <c r="A10" i="5" s="1"/>
  <c r="A11" i="5" s="1"/>
  <c r="A12" i="5" s="1"/>
  <c r="A13" i="5" s="1"/>
  <c r="A14" i="5" s="1"/>
  <c r="A28" i="4"/>
  <c r="A29" i="4" s="1"/>
  <c r="A30" i="4" s="1"/>
  <c r="A31" i="4" s="1"/>
  <c r="A32" i="4" s="1"/>
  <c r="M22" i="4"/>
  <c r="A19" i="4"/>
  <c r="A20" i="4" s="1"/>
  <c r="A21" i="4" s="1"/>
  <c r="A22" i="4" s="1"/>
  <c r="A23" i="4" s="1"/>
  <c r="Q11" i="4"/>
  <c r="I11" i="4"/>
  <c r="F11" i="4"/>
  <c r="A5" i="4"/>
  <c r="A6" i="4" s="1"/>
  <c r="A7" i="4" s="1"/>
  <c r="A8" i="4" s="1"/>
  <c r="A9" i="4" s="1"/>
  <c r="A10" i="4" s="1"/>
  <c r="A11" i="4" s="1"/>
  <c r="A12" i="4" s="1"/>
  <c r="A13" i="4" s="1"/>
  <c r="A14" i="4" s="1"/>
  <c r="A28" i="3"/>
  <c r="A29" i="3" s="1"/>
  <c r="A30" i="3" s="1"/>
  <c r="A31" i="3" s="1"/>
  <c r="A32" i="3" s="1"/>
  <c r="A19" i="3"/>
  <c r="A20" i="3" s="1"/>
  <c r="A21" i="3" s="1"/>
  <c r="A22" i="3" s="1"/>
  <c r="A23" i="3" s="1"/>
  <c r="G11" i="3"/>
  <c r="A5" i="3"/>
  <c r="A6" i="3" s="1"/>
  <c r="A7" i="3" s="1"/>
  <c r="A8" i="3" s="1"/>
  <c r="A9" i="3" s="1"/>
  <c r="A10" i="3" s="1"/>
  <c r="A11" i="3" s="1"/>
  <c r="A12" i="3" s="1"/>
  <c r="A13" i="3" s="1"/>
  <c r="A14" i="3" s="1"/>
  <c r="A28" i="2"/>
  <c r="A29" i="2" s="1"/>
  <c r="A30" i="2" s="1"/>
  <c r="A31" i="2" s="1"/>
  <c r="A32" i="2" s="1"/>
  <c r="M22" i="2"/>
  <c r="A19" i="2"/>
  <c r="A20" i="2" s="1"/>
  <c r="A21" i="2" s="1"/>
  <c r="A22" i="2" s="1"/>
  <c r="A23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19" i="1"/>
  <c r="C22" i="1" s="1"/>
  <c r="D19" i="1"/>
  <c r="D22" i="1" s="1"/>
  <c r="E19" i="1"/>
  <c r="E22" i="1" s="1"/>
  <c r="F19" i="1"/>
  <c r="F22" i="1" s="1"/>
  <c r="G19" i="1"/>
  <c r="G22" i="1" s="1"/>
  <c r="H19" i="1"/>
  <c r="H22" i="1" s="1"/>
  <c r="I19" i="1"/>
  <c r="I22" i="1" s="1"/>
  <c r="J19" i="1"/>
  <c r="J22" i="1" s="1"/>
  <c r="K19" i="1"/>
  <c r="K22" i="1" s="1"/>
  <c r="L19" i="1"/>
  <c r="L22" i="1" s="1"/>
  <c r="M19" i="1"/>
  <c r="M22" i="1" s="1"/>
  <c r="N19" i="1"/>
  <c r="N22" i="1" s="1"/>
  <c r="O19" i="1"/>
  <c r="O22" i="1" s="1"/>
  <c r="P19" i="1"/>
  <c r="P22" i="1" s="1"/>
  <c r="Q19" i="1"/>
  <c r="Q22" i="1" s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C10" i="1"/>
  <c r="C11" i="1" s="1"/>
  <c r="D10" i="1"/>
  <c r="D11" i="1" s="1"/>
  <c r="E10" i="1"/>
  <c r="E11" i="1" s="1"/>
  <c r="F10" i="1"/>
  <c r="F11" i="1" s="1"/>
  <c r="G10" i="1"/>
  <c r="G11" i="1" s="1"/>
  <c r="H10" i="1"/>
  <c r="H11" i="1" s="1"/>
  <c r="I10" i="1"/>
  <c r="I11" i="1" s="1"/>
  <c r="J10" i="1"/>
  <c r="J11" i="1" s="1"/>
  <c r="K10" i="1"/>
  <c r="K11" i="1" s="1"/>
  <c r="L10" i="1"/>
  <c r="L11" i="1" s="1"/>
  <c r="M10" i="1"/>
  <c r="M11" i="1" s="1"/>
  <c r="N10" i="1"/>
  <c r="N11" i="1" s="1"/>
  <c r="O10" i="1"/>
  <c r="O11" i="1" s="1"/>
  <c r="P10" i="1"/>
  <c r="P11" i="1" s="1"/>
  <c r="Q10" i="1"/>
  <c r="Q11" i="1" s="1"/>
  <c r="A28" i="1"/>
  <c r="A29" i="1" s="1"/>
  <c r="A30" i="1" s="1"/>
  <c r="A31" i="1" s="1"/>
  <c r="A32" i="1" s="1"/>
  <c r="A19" i="1"/>
  <c r="A20" i="1" s="1"/>
  <c r="A21" i="1" s="1"/>
  <c r="A22" i="1" s="1"/>
  <c r="A2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O13" i="1" l="1"/>
  <c r="G13" i="1"/>
  <c r="K13" i="3"/>
  <c r="C13" i="3"/>
  <c r="G13" i="4"/>
  <c r="O13" i="4"/>
  <c r="O14" i="4" s="1"/>
  <c r="O20" i="4" s="1"/>
  <c r="C13" i="5"/>
  <c r="C14" i="5" s="1"/>
  <c r="K13" i="5"/>
  <c r="K14" i="5" s="1"/>
  <c r="K20" i="5" s="1"/>
  <c r="L13" i="1"/>
  <c r="L14" i="1" s="1"/>
  <c r="L20" i="1" s="1"/>
  <c r="D13" i="1"/>
  <c r="M13" i="5"/>
  <c r="I13" i="4"/>
  <c r="I14" i="4" s="1"/>
  <c r="I20" i="4" s="1"/>
  <c r="I13" i="3"/>
  <c r="E13" i="2"/>
  <c r="E14" i="2" s="1"/>
  <c r="M13" i="4"/>
  <c r="M14" i="4" s="1"/>
  <c r="M20" i="4" s="1"/>
  <c r="Q13" i="5"/>
  <c r="Q14" i="5" s="1"/>
  <c r="O14" i="1"/>
  <c r="O20" i="1" s="1"/>
  <c r="M13" i="2"/>
  <c r="M14" i="2" s="1"/>
  <c r="M20" i="2" s="1"/>
  <c r="Q13" i="3"/>
  <c r="Q14" i="3" s="1"/>
  <c r="H13" i="2"/>
  <c r="H14" i="2" s="1"/>
  <c r="P13" i="2"/>
  <c r="L13" i="3"/>
  <c r="L14" i="3" s="1"/>
  <c r="L20" i="3" s="1"/>
  <c r="H13" i="4"/>
  <c r="H14" i="4" s="1"/>
  <c r="P13" i="4"/>
  <c r="P14" i="4" s="1"/>
  <c r="P20" i="4" s="1"/>
  <c r="G14" i="1"/>
  <c r="G20" i="1" s="1"/>
  <c r="J13" i="1"/>
  <c r="J14" i="1" s="1"/>
  <c r="J20" i="1" s="1"/>
  <c r="I13" i="5"/>
  <c r="I14" i="5" s="1"/>
  <c r="I20" i="5" s="1"/>
  <c r="I13" i="2"/>
  <c r="I14" i="2" s="1"/>
  <c r="I20" i="2" s="1"/>
  <c r="M13" i="1"/>
  <c r="M14" i="1" s="1"/>
  <c r="M20" i="1" s="1"/>
  <c r="E13" i="1"/>
  <c r="E14" i="1" s="1"/>
  <c r="E20" i="1" s="1"/>
  <c r="Q13" i="1"/>
  <c r="Q14" i="1" s="1"/>
  <c r="Q20" i="1" s="1"/>
  <c r="I13" i="1"/>
  <c r="I14" i="1" s="1"/>
  <c r="I20" i="1" s="1"/>
  <c r="F13" i="2"/>
  <c r="F14" i="2" s="1"/>
  <c r="N13" i="2"/>
  <c r="N14" i="2" s="1"/>
  <c r="N20" i="2" s="1"/>
  <c r="J13" i="3"/>
  <c r="J14" i="3" s="1"/>
  <c r="J20" i="3" s="1"/>
  <c r="J13" i="5"/>
  <c r="J14" i="5" s="1"/>
  <c r="J20" i="5" s="1"/>
  <c r="G14" i="4"/>
  <c r="G20" i="4" s="1"/>
  <c r="E13" i="5"/>
  <c r="E14" i="5" s="1"/>
  <c r="N14" i="5"/>
  <c r="N20" i="5" s="1"/>
  <c r="M13" i="3"/>
  <c r="M14" i="3" s="1"/>
  <c r="M20" i="3" s="1"/>
  <c r="D14" i="1"/>
  <c r="D20" i="1" s="1"/>
  <c r="C13" i="2"/>
  <c r="C14" i="2" s="1"/>
  <c r="E20" i="3"/>
  <c r="O13" i="3"/>
  <c r="O14" i="3" s="1"/>
  <c r="O20" i="3" s="1"/>
  <c r="C13" i="4"/>
  <c r="C14" i="4" s="1"/>
  <c r="K13" i="4"/>
  <c r="K14" i="4" s="1"/>
  <c r="K20" i="4" s="1"/>
  <c r="Q13" i="2"/>
  <c r="Q14" i="2" s="1"/>
  <c r="E13" i="3"/>
  <c r="E14" i="3" s="1"/>
  <c r="F14" i="5"/>
  <c r="C13" i="1"/>
  <c r="C14" i="1" s="1"/>
  <c r="C20" i="1" s="1"/>
  <c r="K13" i="1"/>
  <c r="K14" i="1" s="1"/>
  <c r="K20" i="1" s="1"/>
  <c r="G13" i="3"/>
  <c r="G14" i="3" s="1"/>
  <c r="G20" i="3" s="1"/>
  <c r="Q13" i="4"/>
  <c r="Q14" i="4" s="1"/>
  <c r="D13" i="2"/>
  <c r="D14" i="2" s="1"/>
  <c r="L13" i="2"/>
  <c r="L14" i="2" s="1"/>
  <c r="L20" i="2" s="1"/>
  <c r="D13" i="4"/>
  <c r="D14" i="4" s="1"/>
  <c r="L13" i="4"/>
  <c r="L14" i="4" s="1"/>
  <c r="L20" i="4" s="1"/>
  <c r="O13" i="5"/>
  <c r="O14" i="5" s="1"/>
  <c r="O20" i="5" s="1"/>
  <c r="D13" i="5"/>
  <c r="D14" i="5" s="1"/>
  <c r="L13" i="5"/>
  <c r="L14" i="5" s="1"/>
  <c r="L20" i="5" s="1"/>
  <c r="P14" i="5"/>
  <c r="P20" i="5" s="1"/>
  <c r="G13" i="5"/>
  <c r="G14" i="5" s="1"/>
  <c r="G20" i="5" s="1"/>
  <c r="H14" i="5"/>
  <c r="M14" i="5"/>
  <c r="M20" i="5" s="1"/>
  <c r="N13" i="4"/>
  <c r="N14" i="4" s="1"/>
  <c r="N20" i="4" s="1"/>
  <c r="E13" i="4"/>
  <c r="E14" i="4" s="1"/>
  <c r="C20" i="4"/>
  <c r="F13" i="4"/>
  <c r="F14" i="4" s="1"/>
  <c r="H13" i="3"/>
  <c r="H14" i="3" s="1"/>
  <c r="I14" i="3"/>
  <c r="I20" i="3" s="1"/>
  <c r="N13" i="3"/>
  <c r="N14" i="3" s="1"/>
  <c r="N20" i="3" s="1"/>
  <c r="C14" i="3"/>
  <c r="K14" i="3"/>
  <c r="K20" i="3" s="1"/>
  <c r="F13" i="3"/>
  <c r="F14" i="3" s="1"/>
  <c r="P13" i="3"/>
  <c r="P14" i="3" s="1"/>
  <c r="P20" i="3" s="1"/>
  <c r="O13" i="2"/>
  <c r="O14" i="2" s="1"/>
  <c r="O20" i="2" s="1"/>
  <c r="J13" i="2"/>
  <c r="J14" i="2" s="1"/>
  <c r="J20" i="2" s="1"/>
  <c r="K13" i="2"/>
  <c r="K14" i="2" s="1"/>
  <c r="K20" i="2" s="1"/>
  <c r="P14" i="2"/>
  <c r="P20" i="2" s="1"/>
  <c r="G13" i="2"/>
  <c r="G14" i="2" s="1"/>
  <c r="G20" i="2" s="1"/>
  <c r="P13" i="1"/>
  <c r="P14" i="1" s="1"/>
  <c r="P20" i="1" s="1"/>
  <c r="H13" i="1"/>
  <c r="H14" i="1" s="1"/>
  <c r="H20" i="1" s="1"/>
  <c r="F13" i="1"/>
  <c r="F14" i="1" s="1"/>
  <c r="F20" i="1" s="1"/>
  <c r="D13" i="6"/>
  <c r="E13" i="6"/>
  <c r="C13" i="6"/>
  <c r="F13" i="6"/>
  <c r="C20" i="6"/>
  <c r="E20" i="6"/>
  <c r="F20" i="6"/>
  <c r="D20" i="6"/>
  <c r="J14" i="4"/>
  <c r="J20" i="4" s="1"/>
  <c r="D20" i="5"/>
  <c r="E20" i="5"/>
  <c r="C20" i="2"/>
  <c r="D13" i="3"/>
  <c r="D14" i="3" s="1"/>
  <c r="C20" i="3"/>
  <c r="C22" i="3"/>
  <c r="E22" i="5"/>
  <c r="C22" i="4"/>
  <c r="E20" i="2"/>
  <c r="C20" i="5"/>
  <c r="F20" i="5"/>
  <c r="H20" i="5"/>
  <c r="Q20" i="5"/>
  <c r="D20" i="4"/>
  <c r="E20" i="4"/>
  <c r="K22" i="4"/>
  <c r="F20" i="4"/>
  <c r="H20" i="4"/>
  <c r="Q20" i="4"/>
  <c r="D20" i="3"/>
  <c r="F20" i="3"/>
  <c r="H20" i="3"/>
  <c r="Q20" i="3"/>
  <c r="D20" i="2"/>
  <c r="K22" i="2"/>
  <c r="F20" i="2"/>
  <c r="H20" i="2"/>
  <c r="Q20" i="2"/>
  <c r="N13" i="1"/>
  <c r="N14" i="1" s="1"/>
  <c r="N20" i="1" s="1"/>
  <c r="O18" i="2" l="1"/>
  <c r="P18" i="2"/>
  <c r="L18" i="2"/>
  <c r="K18" i="3"/>
  <c r="O18" i="3"/>
  <c r="P18" i="3"/>
  <c r="N18" i="3"/>
  <c r="N27" i="3" l="1"/>
  <c r="N30" i="3" s="1"/>
  <c r="N32" i="3" s="1"/>
  <c r="N21" i="3"/>
  <c r="N23" i="3" s="1"/>
  <c r="P27" i="2"/>
  <c r="P30" i="2" s="1"/>
  <c r="P32" i="2" s="1"/>
  <c r="P21" i="2"/>
  <c r="P23" i="2" s="1"/>
  <c r="P27" i="3"/>
  <c r="P30" i="3" s="1"/>
  <c r="P32" i="3" s="1"/>
  <c r="P21" i="3"/>
  <c r="P23" i="3" s="1"/>
  <c r="O27" i="3"/>
  <c r="O30" i="3" s="1"/>
  <c r="O32" i="3" s="1"/>
  <c r="O21" i="3"/>
  <c r="O23" i="3" s="1"/>
  <c r="O34" i="3" s="1"/>
  <c r="O27" i="2"/>
  <c r="O30" i="2" s="1"/>
  <c r="O32" i="2" s="1"/>
  <c r="O21" i="2"/>
  <c r="O23" i="2" s="1"/>
  <c r="K27" i="3"/>
  <c r="K30" i="3" s="1"/>
  <c r="K32" i="3" s="1"/>
  <c r="K21" i="3"/>
  <c r="K23" i="3" s="1"/>
  <c r="L27" i="2"/>
  <c r="L30" i="2" s="1"/>
  <c r="L32" i="2" s="1"/>
  <c r="L21" i="2"/>
  <c r="L23" i="2" s="1"/>
  <c r="K18" i="2"/>
  <c r="J18" i="2"/>
  <c r="I18" i="2"/>
  <c r="N18" i="2"/>
  <c r="M18" i="2"/>
  <c r="H18" i="2"/>
  <c r="H18" i="4"/>
  <c r="H18" i="3"/>
  <c r="H18" i="5"/>
  <c r="J18" i="3"/>
  <c r="F18" i="2"/>
  <c r="E18" i="3"/>
  <c r="D18" i="3"/>
  <c r="N18" i="4"/>
  <c r="M18" i="4"/>
  <c r="L18" i="4"/>
  <c r="G18" i="5"/>
  <c r="I18" i="4"/>
  <c r="P18" i="4"/>
  <c r="G18" i="3"/>
  <c r="O18" i="5"/>
  <c r="C18" i="5"/>
  <c r="J18" i="5"/>
  <c r="K18" i="5"/>
  <c r="F18" i="4"/>
  <c r="E18" i="4"/>
  <c r="D18" i="4"/>
  <c r="C18" i="4"/>
  <c r="O18" i="4"/>
  <c r="D18" i="2"/>
  <c r="E18" i="2"/>
  <c r="C18" i="2"/>
  <c r="E18" i="5"/>
  <c r="D18" i="5"/>
  <c r="C18" i="3"/>
  <c r="N18" i="5"/>
  <c r="M18" i="5"/>
  <c r="L18" i="5"/>
  <c r="K18" i="4"/>
  <c r="J18" i="4"/>
  <c r="M18" i="3"/>
  <c r="L18" i="3"/>
  <c r="F18" i="3"/>
  <c r="F18" i="5"/>
  <c r="I18" i="5"/>
  <c r="P18" i="5"/>
  <c r="G18" i="4"/>
  <c r="I18" i="3"/>
  <c r="G18" i="2"/>
  <c r="K34" i="3" l="1"/>
  <c r="P34" i="2"/>
  <c r="E14" i="7" s="1"/>
  <c r="E27" i="4"/>
  <c r="E30" i="4" s="1"/>
  <c r="E32" i="4" s="1"/>
  <c r="E21" i="4"/>
  <c r="E23" i="4" s="1"/>
  <c r="H27" i="2"/>
  <c r="H30" i="2" s="1"/>
  <c r="H32" i="2" s="1"/>
  <c r="H21" i="2"/>
  <c r="H23" i="2" s="1"/>
  <c r="P27" i="5"/>
  <c r="P30" i="5" s="1"/>
  <c r="P32" i="5" s="1"/>
  <c r="P21" i="5"/>
  <c r="P23" i="5" s="1"/>
  <c r="N27" i="5"/>
  <c r="N30" i="5" s="1"/>
  <c r="N32" i="5" s="1"/>
  <c r="N21" i="5"/>
  <c r="N23" i="5" s="1"/>
  <c r="E27" i="2"/>
  <c r="E30" i="2" s="1"/>
  <c r="E32" i="2" s="1"/>
  <c r="E21" i="2"/>
  <c r="E23" i="2" s="1"/>
  <c r="G27" i="5"/>
  <c r="G30" i="5" s="1"/>
  <c r="G32" i="5" s="1"/>
  <c r="G21" i="5"/>
  <c r="G23" i="5" s="1"/>
  <c r="N27" i="2"/>
  <c r="N30" i="2" s="1"/>
  <c r="N32" i="2" s="1"/>
  <c r="N21" i="2"/>
  <c r="N23" i="2" s="1"/>
  <c r="G27" i="2"/>
  <c r="G30" i="2" s="1"/>
  <c r="G32" i="2" s="1"/>
  <c r="G21" i="2"/>
  <c r="G23" i="2" s="1"/>
  <c r="L27" i="3"/>
  <c r="L30" i="3" s="1"/>
  <c r="L32" i="3" s="1"/>
  <c r="L21" i="3"/>
  <c r="L23" i="3" s="1"/>
  <c r="D27" i="2"/>
  <c r="D30" i="2" s="1"/>
  <c r="D32" i="2" s="1"/>
  <c r="D21" i="2"/>
  <c r="D23" i="2" s="1"/>
  <c r="F27" i="4"/>
  <c r="F30" i="4" s="1"/>
  <c r="F32" i="4" s="1"/>
  <c r="F21" i="4"/>
  <c r="F23" i="4" s="1"/>
  <c r="F27" i="2"/>
  <c r="F30" i="2" s="1"/>
  <c r="F32" i="2" s="1"/>
  <c r="F21" i="2"/>
  <c r="F23" i="2" s="1"/>
  <c r="H27" i="4"/>
  <c r="H30" i="4" s="1"/>
  <c r="H32" i="4" s="1"/>
  <c r="H21" i="4"/>
  <c r="H23" i="4" s="1"/>
  <c r="Q18" i="2"/>
  <c r="L34" i="2"/>
  <c r="P34" i="3"/>
  <c r="F14" i="7" s="1"/>
  <c r="O27" i="5"/>
  <c r="O30" i="5" s="1"/>
  <c r="O32" i="5" s="1"/>
  <c r="O21" i="5"/>
  <c r="O23" i="5" s="1"/>
  <c r="M27" i="2"/>
  <c r="M30" i="2" s="1"/>
  <c r="M32" i="2" s="1"/>
  <c r="M21" i="2"/>
  <c r="M23" i="2" s="1"/>
  <c r="I27" i="5"/>
  <c r="I30" i="5" s="1"/>
  <c r="I32" i="5" s="1"/>
  <c r="I21" i="5"/>
  <c r="I23" i="5" s="1"/>
  <c r="M27" i="3"/>
  <c r="M30" i="3" s="1"/>
  <c r="M32" i="3" s="1"/>
  <c r="M21" i="3"/>
  <c r="M23" i="3" s="1"/>
  <c r="M34" i="3" s="1"/>
  <c r="C27" i="3"/>
  <c r="C30" i="3" s="1"/>
  <c r="C32" i="3" s="1"/>
  <c r="C21" i="3"/>
  <c r="C23" i="3" s="1"/>
  <c r="G27" i="3"/>
  <c r="G30" i="3" s="1"/>
  <c r="G32" i="3" s="1"/>
  <c r="G21" i="3"/>
  <c r="G23" i="3" s="1"/>
  <c r="L27" i="4"/>
  <c r="L30" i="4" s="1"/>
  <c r="L32" i="4" s="1"/>
  <c r="L21" i="4"/>
  <c r="L23" i="4" s="1"/>
  <c r="I27" i="2"/>
  <c r="I30" i="2" s="1"/>
  <c r="I32" i="2" s="1"/>
  <c r="I21" i="2"/>
  <c r="I23" i="2" s="1"/>
  <c r="I34" i="2" s="1"/>
  <c r="E11" i="7" s="1"/>
  <c r="E21" i="3"/>
  <c r="E23" i="3" s="1"/>
  <c r="E27" i="3"/>
  <c r="E30" i="3" s="1"/>
  <c r="E32" i="3" s="1"/>
  <c r="O27" i="4"/>
  <c r="O30" i="4" s="1"/>
  <c r="O32" i="4" s="1"/>
  <c r="O21" i="4"/>
  <c r="O23" i="4" s="1"/>
  <c r="M27" i="4"/>
  <c r="M30" i="4" s="1"/>
  <c r="M32" i="4" s="1"/>
  <c r="M21" i="4"/>
  <c r="M23" i="4" s="1"/>
  <c r="Q18" i="3"/>
  <c r="I27" i="3"/>
  <c r="I30" i="3" s="1"/>
  <c r="I32" i="3" s="1"/>
  <c r="I21" i="3"/>
  <c r="I23" i="3" s="1"/>
  <c r="F27" i="5"/>
  <c r="F30" i="5" s="1"/>
  <c r="F32" i="5" s="1"/>
  <c r="F21" i="5"/>
  <c r="F23" i="5" s="1"/>
  <c r="K27" i="4"/>
  <c r="K30" i="4" s="1"/>
  <c r="K32" i="4" s="1"/>
  <c r="K21" i="4"/>
  <c r="K23" i="4" s="1"/>
  <c r="D27" i="5"/>
  <c r="D30" i="5" s="1"/>
  <c r="D32" i="5" s="1"/>
  <c r="D21" i="5"/>
  <c r="D23" i="5" s="1"/>
  <c r="C27" i="4"/>
  <c r="C30" i="4" s="1"/>
  <c r="C32" i="4" s="1"/>
  <c r="C21" i="4"/>
  <c r="C23" i="4" s="1"/>
  <c r="J27" i="5"/>
  <c r="J30" i="5" s="1"/>
  <c r="J32" i="5" s="1"/>
  <c r="J21" i="5"/>
  <c r="J23" i="5" s="1"/>
  <c r="P27" i="4"/>
  <c r="P30" i="4" s="1"/>
  <c r="P32" i="4" s="1"/>
  <c r="P21" i="4"/>
  <c r="P23" i="4" s="1"/>
  <c r="N27" i="4"/>
  <c r="N30" i="4" s="1"/>
  <c r="N32" i="4" s="1"/>
  <c r="N21" i="4"/>
  <c r="N23" i="4" s="1"/>
  <c r="F27" i="3"/>
  <c r="F30" i="3" s="1"/>
  <c r="F32" i="3" s="1"/>
  <c r="F21" i="3"/>
  <c r="F23" i="3" s="1"/>
  <c r="H27" i="3"/>
  <c r="H30" i="3" s="1"/>
  <c r="H32" i="3" s="1"/>
  <c r="H21" i="3"/>
  <c r="H23" i="3" s="1"/>
  <c r="E27" i="5"/>
  <c r="E30" i="5" s="1"/>
  <c r="E32" i="5" s="1"/>
  <c r="E21" i="5"/>
  <c r="E23" i="5" s="1"/>
  <c r="J27" i="3"/>
  <c r="J30" i="3" s="1"/>
  <c r="J32" i="3" s="1"/>
  <c r="J21" i="3"/>
  <c r="J23" i="3" s="1"/>
  <c r="H27" i="5"/>
  <c r="H30" i="5" s="1"/>
  <c r="H32" i="5" s="1"/>
  <c r="H21" i="5"/>
  <c r="H23" i="5" s="1"/>
  <c r="Q18" i="4"/>
  <c r="J27" i="2"/>
  <c r="J30" i="2" s="1"/>
  <c r="J32" i="2" s="1"/>
  <c r="J21" i="2"/>
  <c r="J23" i="2" s="1"/>
  <c r="O34" i="2"/>
  <c r="N34" i="3"/>
  <c r="M27" i="5"/>
  <c r="M30" i="5" s="1"/>
  <c r="M32" i="5" s="1"/>
  <c r="M21" i="5"/>
  <c r="M23" i="5" s="1"/>
  <c r="M34" i="5" s="1"/>
  <c r="J27" i="4"/>
  <c r="J30" i="4" s="1"/>
  <c r="J32" i="4" s="1"/>
  <c r="J21" i="4"/>
  <c r="J23" i="4" s="1"/>
  <c r="K27" i="5"/>
  <c r="K30" i="5" s="1"/>
  <c r="K32" i="5" s="1"/>
  <c r="K21" i="5"/>
  <c r="K23" i="5" s="1"/>
  <c r="Q18" i="5"/>
  <c r="G27" i="4"/>
  <c r="G30" i="4" s="1"/>
  <c r="G32" i="4" s="1"/>
  <c r="G21" i="4"/>
  <c r="G23" i="4" s="1"/>
  <c r="L27" i="5"/>
  <c r="L30" i="5" s="1"/>
  <c r="L32" i="5" s="1"/>
  <c r="L21" i="5"/>
  <c r="L23" i="5" s="1"/>
  <c r="C27" i="2"/>
  <c r="C30" i="2" s="1"/>
  <c r="C32" i="2" s="1"/>
  <c r="C21" i="2"/>
  <c r="C23" i="2" s="1"/>
  <c r="D27" i="4"/>
  <c r="D30" i="4" s="1"/>
  <c r="D32" i="4" s="1"/>
  <c r="D21" i="4"/>
  <c r="D23" i="4" s="1"/>
  <c r="C27" i="5"/>
  <c r="C30" i="5" s="1"/>
  <c r="C32" i="5" s="1"/>
  <c r="C21" i="5"/>
  <c r="C23" i="5" s="1"/>
  <c r="I27" i="4"/>
  <c r="I30" i="4" s="1"/>
  <c r="I32" i="4" s="1"/>
  <c r="I21" i="4"/>
  <c r="I23" i="4" s="1"/>
  <c r="D27" i="3"/>
  <c r="D30" i="3" s="1"/>
  <c r="D32" i="3" s="1"/>
  <c r="D21" i="3"/>
  <c r="D23" i="3" s="1"/>
  <c r="K27" i="2"/>
  <c r="K30" i="2" s="1"/>
  <c r="K32" i="2" s="1"/>
  <c r="K21" i="2"/>
  <c r="K23" i="2" s="1"/>
  <c r="D34" i="3" l="1"/>
  <c r="C34" i="2"/>
  <c r="E5" i="7" s="1"/>
  <c r="H34" i="3"/>
  <c r="F10" i="7" s="1"/>
  <c r="J34" i="5"/>
  <c r="F34" i="5"/>
  <c r="H7" i="7" s="1"/>
  <c r="F34" i="2"/>
  <c r="E7" i="7" s="1"/>
  <c r="G34" i="2"/>
  <c r="E9" i="7" s="1"/>
  <c r="N34" i="5"/>
  <c r="J34" i="4"/>
  <c r="C34" i="3"/>
  <c r="F5" i="7" s="1"/>
  <c r="O34" i="5"/>
  <c r="C34" i="5"/>
  <c r="G34" i="4"/>
  <c r="G9" i="7" s="1"/>
  <c r="J34" i="3"/>
  <c r="F12" i="7" s="1"/>
  <c r="N34" i="4"/>
  <c r="D34" i="2"/>
  <c r="G34" i="5"/>
  <c r="H9" i="7" s="1"/>
  <c r="H34" i="2"/>
  <c r="E10" i="7" s="1"/>
  <c r="I34" i="4"/>
  <c r="G11" i="7" s="1"/>
  <c r="L34" i="5"/>
  <c r="H34" i="5"/>
  <c r="H10" i="7" s="1"/>
  <c r="F34" i="3"/>
  <c r="F7" i="7" s="1"/>
  <c r="C34" i="4"/>
  <c r="I34" i="3"/>
  <c r="F11" i="7" s="1"/>
  <c r="F34" i="4"/>
  <c r="G7" i="7" s="1"/>
  <c r="N34" i="2"/>
  <c r="K34" i="2"/>
  <c r="D34" i="4"/>
  <c r="E34" i="5"/>
  <c r="P34" i="4"/>
  <c r="G14" i="7" s="1"/>
  <c r="K34" i="4"/>
  <c r="G12" i="7" s="1"/>
  <c r="H34" i="4"/>
  <c r="G10" i="7" s="1"/>
  <c r="L34" i="3"/>
  <c r="F13" i="7" s="1"/>
  <c r="E34" i="2"/>
  <c r="E34" i="4"/>
  <c r="M34" i="4"/>
  <c r="L34" i="4"/>
  <c r="I34" i="5"/>
  <c r="H11" i="7" s="1"/>
  <c r="K34" i="5"/>
  <c r="H12" i="7" s="1"/>
  <c r="J34" i="2"/>
  <c r="O34" i="4"/>
  <c r="G34" i="3"/>
  <c r="F9" i="7" s="1"/>
  <c r="M34" i="2"/>
  <c r="D34" i="5"/>
  <c r="P34" i="5"/>
  <c r="H14" i="7" s="1"/>
  <c r="E34" i="3"/>
  <c r="F6" i="7" s="1"/>
  <c r="Q27" i="5"/>
  <c r="Q30" i="5" s="1"/>
  <c r="Q32" i="5" s="1"/>
  <c r="Q21" i="5"/>
  <c r="Q23" i="5" s="1"/>
  <c r="Q27" i="3"/>
  <c r="Q30" i="3" s="1"/>
  <c r="Q32" i="3" s="1"/>
  <c r="Q21" i="3"/>
  <c r="Q23" i="3" s="1"/>
  <c r="Q27" i="2"/>
  <c r="Q30" i="2" s="1"/>
  <c r="Q32" i="2" s="1"/>
  <c r="Q21" i="2"/>
  <c r="Q23" i="2" s="1"/>
  <c r="Q27" i="4"/>
  <c r="Q30" i="4" s="1"/>
  <c r="Q32" i="4" s="1"/>
  <c r="Q21" i="4"/>
  <c r="Q23" i="4" s="1"/>
  <c r="H13" i="7" l="1"/>
  <c r="H5" i="7"/>
  <c r="Q34" i="2"/>
  <c r="E15" i="7" s="1"/>
  <c r="H6" i="7"/>
  <c r="E6" i="7"/>
  <c r="E13" i="7"/>
  <c r="G5" i="7"/>
  <c r="Q34" i="5"/>
  <c r="H15" i="7" s="1"/>
  <c r="E12" i="7"/>
  <c r="G6" i="7"/>
  <c r="G13" i="7"/>
  <c r="Q34" i="3"/>
  <c r="F15" i="7" s="1"/>
  <c r="Q34" i="4"/>
  <c r="G15" i="7" s="1"/>
  <c r="H16" i="7" l="1"/>
  <c r="H17" i="7" s="1"/>
  <c r="E16" i="7"/>
  <c r="E17" i="7" s="1"/>
  <c r="F16" i="7"/>
  <c r="F17" i="7" s="1"/>
  <c r="G16" i="7"/>
  <c r="G17" i="7" s="1"/>
  <c r="D5" i="6"/>
  <c r="E5" i="6"/>
  <c r="C6" i="6"/>
  <c r="C14" i="6" s="1"/>
  <c r="C5" i="6"/>
  <c r="F5" i="6"/>
  <c r="E18" i="6"/>
  <c r="F6" i="6" l="1"/>
  <c r="F14" i="6" s="1"/>
  <c r="E6" i="6"/>
  <c r="E14" i="6" s="1"/>
  <c r="E27" i="6"/>
  <c r="E30" i="6" s="1"/>
  <c r="E32" i="6" s="1"/>
  <c r="E21" i="6"/>
  <c r="E23" i="6" s="1"/>
  <c r="E34" i="6" s="1"/>
  <c r="C10" i="7" s="1"/>
  <c r="D6" i="6"/>
  <c r="D14" i="6" s="1"/>
  <c r="F18" i="6" l="1"/>
  <c r="C18" i="6"/>
  <c r="C27" i="6" l="1"/>
  <c r="C30" i="6" s="1"/>
  <c r="C32" i="6" s="1"/>
  <c r="C21" i="6"/>
  <c r="C23" i="6" s="1"/>
  <c r="F27" i="6"/>
  <c r="F30" i="6" s="1"/>
  <c r="F32" i="6" s="1"/>
  <c r="F21" i="6"/>
  <c r="F23" i="6" s="1"/>
  <c r="F34" i="6" s="1"/>
  <c r="C15" i="7" s="1"/>
  <c r="C34" i="6" l="1"/>
  <c r="C6" i="7" s="1"/>
  <c r="D18" i="6"/>
  <c r="D27" i="6" l="1"/>
  <c r="D30" i="6" s="1"/>
  <c r="D32" i="6" s="1"/>
  <c r="D21" i="6"/>
  <c r="D23" i="6" s="1"/>
  <c r="D34" i="6" l="1"/>
  <c r="C7" i="7" s="1"/>
  <c r="P18" i="1"/>
  <c r="C16" i="7" l="1"/>
  <c r="P27" i="1"/>
  <c r="P30" i="1" s="1"/>
  <c r="P32" i="1" s="1"/>
  <c r="P21" i="1"/>
  <c r="P23" i="1" s="1"/>
  <c r="P34" i="1" s="1"/>
  <c r="D14" i="7" s="1"/>
  <c r="C18" i="1" l="1"/>
  <c r="O18" i="1"/>
  <c r="J18" i="1"/>
  <c r="Q18" i="1"/>
  <c r="J27" i="1" l="1"/>
  <c r="J30" i="1" s="1"/>
  <c r="J32" i="1" s="1"/>
  <c r="J21" i="1"/>
  <c r="J23" i="1" s="1"/>
  <c r="Q27" i="1"/>
  <c r="Q30" i="1" s="1"/>
  <c r="Q32" i="1" s="1"/>
  <c r="Q21" i="1"/>
  <c r="Q23" i="1" s="1"/>
  <c r="O27" i="1"/>
  <c r="O30" i="1" s="1"/>
  <c r="O32" i="1" s="1"/>
  <c r="O21" i="1"/>
  <c r="O23" i="1" s="1"/>
  <c r="C27" i="1"/>
  <c r="C30" i="1" s="1"/>
  <c r="C32" i="1" s="1"/>
  <c r="C21" i="1"/>
  <c r="C23" i="1" s="1"/>
  <c r="K18" i="1"/>
  <c r="O34" i="1" l="1"/>
  <c r="C34" i="1"/>
  <c r="Q34" i="1"/>
  <c r="D15" i="7" s="1"/>
  <c r="J34" i="1"/>
  <c r="K27" i="1"/>
  <c r="K30" i="1" s="1"/>
  <c r="K32" i="1" s="1"/>
  <c r="K21" i="1"/>
  <c r="K23" i="1" s="1"/>
  <c r="K34" i="1" s="1"/>
  <c r="D18" i="1"/>
  <c r="E18" i="1"/>
  <c r="D5" i="7" l="1"/>
  <c r="D12" i="7"/>
  <c r="E27" i="1"/>
  <c r="E30" i="1" s="1"/>
  <c r="E32" i="1" s="1"/>
  <c r="E21" i="1"/>
  <c r="E23" i="1" s="1"/>
  <c r="D27" i="1"/>
  <c r="D30" i="1" s="1"/>
  <c r="D32" i="1" s="1"/>
  <c r="D21" i="1"/>
  <c r="D23" i="1" s="1"/>
  <c r="H18" i="1"/>
  <c r="E34" i="1" l="1"/>
  <c r="D34" i="1"/>
  <c r="D6" i="7" s="1"/>
  <c r="H27" i="1"/>
  <c r="H30" i="1" s="1"/>
  <c r="H32" i="1" s="1"/>
  <c r="H21" i="1"/>
  <c r="H23" i="1" s="1"/>
  <c r="H34" i="1" l="1"/>
  <c r="D10" i="7" s="1"/>
  <c r="G18" i="1"/>
  <c r="G27" i="1" l="1"/>
  <c r="G30" i="1" s="1"/>
  <c r="G32" i="1" s="1"/>
  <c r="G21" i="1"/>
  <c r="G23" i="1" s="1"/>
  <c r="G34" i="1" l="1"/>
  <c r="D9" i="7" s="1"/>
  <c r="L18" i="1"/>
  <c r="L27" i="1" l="1"/>
  <c r="L30" i="1" s="1"/>
  <c r="L32" i="1" s="1"/>
  <c r="L21" i="1"/>
  <c r="L23" i="1" s="1"/>
  <c r="N18" i="1"/>
  <c r="M18" i="1"/>
  <c r="L34" i="1" l="1"/>
  <c r="M27" i="1"/>
  <c r="M30" i="1" s="1"/>
  <c r="M32" i="1" s="1"/>
  <c r="M21" i="1"/>
  <c r="M23" i="1" s="1"/>
  <c r="N27" i="1"/>
  <c r="N30" i="1" s="1"/>
  <c r="N32" i="1" s="1"/>
  <c r="N21" i="1"/>
  <c r="N23" i="1" s="1"/>
  <c r="N34" i="1" l="1"/>
  <c r="M34" i="1"/>
  <c r="F18" i="1"/>
  <c r="D13" i="7" l="1"/>
  <c r="F27" i="1"/>
  <c r="F30" i="1" s="1"/>
  <c r="F32" i="1" s="1"/>
  <c r="F21" i="1"/>
  <c r="F23" i="1" s="1"/>
  <c r="F34" i="1" s="1"/>
  <c r="D7" i="7" s="1"/>
  <c r="I18" i="1" l="1"/>
  <c r="I27" i="1" l="1"/>
  <c r="I30" i="1" s="1"/>
  <c r="I32" i="1" s="1"/>
  <c r="I21" i="1"/>
  <c r="I23" i="1" s="1"/>
  <c r="I34" i="1" l="1"/>
  <c r="D11" i="7" s="1"/>
  <c r="D16" i="7" l="1"/>
  <c r="D17" i="7" s="1"/>
</calcChain>
</file>

<file path=xl/sharedStrings.xml><?xml version="1.0" encoding="utf-8"?>
<sst xmlns="http://schemas.openxmlformats.org/spreadsheetml/2006/main" count="303" uniqueCount="67">
  <si>
    <t>Koradi 6</t>
  </si>
  <si>
    <t>Particulars</t>
  </si>
  <si>
    <t>Reagent</t>
  </si>
  <si>
    <t>Reagent Cost per Ton</t>
  </si>
  <si>
    <t>Chandrapur 3-4</t>
  </si>
  <si>
    <t>Khaperkheda 1-2</t>
  </si>
  <si>
    <t>Khaperkheda 3-4</t>
  </si>
  <si>
    <t>Paras 3 &amp; 4</t>
  </si>
  <si>
    <t xml:space="preserve">Parli 6 &amp; 7 
</t>
  </si>
  <si>
    <t>Khaperkheda 5</t>
  </si>
  <si>
    <t>Bhusawal 4</t>
  </si>
  <si>
    <t>Bhusawal 5</t>
  </si>
  <si>
    <t>Koradi 8</t>
  </si>
  <si>
    <t>Koradi 9</t>
  </si>
  <si>
    <t>Koradi 10</t>
  </si>
  <si>
    <t>Chandrapur 5,6 &amp;7</t>
  </si>
  <si>
    <t>Chandrapur 8 &amp; 9</t>
  </si>
  <si>
    <t xml:space="preserve"> 
Parli 8</t>
  </si>
  <si>
    <t>SHR (kCal/kWh)</t>
  </si>
  <si>
    <t>GCV (kCal/kg)</t>
  </si>
  <si>
    <t>CVPF (kCal/kg)</t>
  </si>
  <si>
    <t>S (%)</t>
  </si>
  <si>
    <t>LP/SBC Purity (%)</t>
  </si>
  <si>
    <t>SO2 Emission norm 
(100/200 mg/Nm3; 600 mg/Nm3)</t>
  </si>
  <si>
    <t>% as per SO2 Emission norm</t>
  </si>
  <si>
    <t>Multiplication Factor</t>
  </si>
  <si>
    <t>Design SO2 removal efficiency</t>
  </si>
  <si>
    <t>K</t>
  </si>
  <si>
    <t>Sp. Limestone consumption (g/kWh)</t>
  </si>
  <si>
    <t>Reagent Cost and Requirement</t>
  </si>
  <si>
    <t>Gross Generation (MU)</t>
  </si>
  <si>
    <t>Sp. reagent consumption (g/kWh)</t>
  </si>
  <si>
    <t>Total Reagent Req. (T)</t>
  </si>
  <si>
    <t>Total Reagent Cost (Rs.Cr)</t>
  </si>
  <si>
    <t>Ammonia Consumption and Cost of SCR system</t>
  </si>
  <si>
    <t>Sp. Ammonia Req. (g/kWh)</t>
  </si>
  <si>
    <t>Total Ammonia Req. (T)</t>
  </si>
  <si>
    <t>Ammonia Cost per Ton</t>
  </si>
  <si>
    <t>Total Ammonia Cost (Rs.Cr)</t>
  </si>
  <si>
    <t>S. No.</t>
  </si>
  <si>
    <t>Total Fuel Cost- Emission Control System</t>
  </si>
  <si>
    <t>Working of reagent cost</t>
  </si>
  <si>
    <t>Bhusawal Unit 3</t>
  </si>
  <si>
    <t>Chandrapur Units 3 -7</t>
  </si>
  <si>
    <t>Khaperkheda Units 1-4</t>
  </si>
  <si>
    <t>Koradi Unit 6</t>
  </si>
  <si>
    <t>Nashik  Units 3-5</t>
  </si>
  <si>
    <t>Paras Units 3-4</t>
  </si>
  <si>
    <t>Parli Units 6-7</t>
  </si>
  <si>
    <t>Khaperkheda Unit 5</t>
  </si>
  <si>
    <t>Bhusawal Units 4-5</t>
  </si>
  <si>
    <t>Koradi Units 8-10</t>
  </si>
  <si>
    <t>Chandrapur Units 8-9</t>
  </si>
  <si>
    <t>Parli Unit 8</t>
  </si>
  <si>
    <t>FY 24-25</t>
  </si>
  <si>
    <t>FY 25-26</t>
  </si>
  <si>
    <t>FY 26-27</t>
  </si>
  <si>
    <t>FY 27-28</t>
  </si>
  <si>
    <t>FY 28-29</t>
  </si>
  <si>
    <t>FY 29-30</t>
  </si>
  <si>
    <t>Total</t>
  </si>
  <si>
    <t>Commissioning Date of FGD/SCR</t>
  </si>
  <si>
    <t>Rs. Crore</t>
  </si>
  <si>
    <t>Remark</t>
  </si>
  <si>
    <t>As per Regulations</t>
  </si>
  <si>
    <t>12 gm per kWh at 100% purity for SBC as per Regulations and for limestone as per above formula in row no. 14</t>
  </si>
  <si>
    <t>Summary of reagent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</si>
</sst>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1" xfId="1" applyNumberFormat="1" applyFont="1" applyBorder="1"/>
    <xf numFmtId="9" fontId="2" fillId="2" borderId="1" xfId="2" applyFont="1" applyFill="1" applyBorder="1" applyAlignment="1">
      <alignment horizontal="center" vertical="center"/>
    </xf>
    <xf numFmtId="0" fontId="2" fillId="0" borderId="0" xfId="0" applyFont="1"/>
    <xf numFmtId="9" fontId="0" fillId="0" borderId="1" xfId="2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1" fontId="0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Font="1" applyBorder="1"/>
    <xf numFmtId="43" fontId="2" fillId="0" borderId="1" xfId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3" fontId="0" fillId="0" borderId="1" xfId="1" applyFont="1" applyBorder="1"/>
    <xf numFmtId="43" fontId="0" fillId="0" borderId="1" xfId="1" applyFont="1" applyFill="1" applyBorder="1"/>
    <xf numFmtId="9" fontId="0" fillId="0" borderId="1" xfId="0" applyNumberFormat="1" applyFont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2" borderId="1" xfId="2" applyFont="1" applyFill="1" applyBorder="1" applyAlignment="1">
      <alignment horizontal="left" vertical="center"/>
    </xf>
    <xf numFmtId="43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43" fontId="0" fillId="0" borderId="1" xfId="0" applyNumberFormat="1" applyBorder="1"/>
    <xf numFmtId="43" fontId="0" fillId="0" borderId="0" xfId="0" applyNumberFormat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43" fontId="0" fillId="4" borderId="1" xfId="1" applyFont="1" applyFill="1" applyBorder="1"/>
    <xf numFmtId="14" fontId="0" fillId="0" borderId="0" xfId="0" applyNumberFormat="1" applyFont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41">
          <cell r="I1441">
            <v>2455.75</v>
          </cell>
          <cell r="M1441">
            <v>2430</v>
          </cell>
          <cell r="N1441">
            <v>2430</v>
          </cell>
          <cell r="O1441">
            <v>2630</v>
          </cell>
        </row>
        <row r="1442">
          <cell r="I1442">
            <v>3345.6775545240412</v>
          </cell>
          <cell r="M1442">
            <v>3145</v>
          </cell>
          <cell r="N1442">
            <v>3145</v>
          </cell>
          <cell r="O1442">
            <v>3147.7989967967833</v>
          </cell>
        </row>
        <row r="1443">
          <cell r="I1443">
            <v>3260.6775545240412</v>
          </cell>
          <cell r="M1443">
            <v>3060</v>
          </cell>
          <cell r="N1443">
            <v>3060</v>
          </cell>
          <cell r="O1443">
            <v>3062.7989967967833</v>
          </cell>
        </row>
        <row r="1444">
          <cell r="I1444">
            <v>7.4999999999999997E-3</v>
          </cell>
          <cell r="M1444">
            <v>7.4999999999999997E-3</v>
          </cell>
          <cell r="N1444">
            <v>7.4999999999999997E-3</v>
          </cell>
          <cell r="O1444">
            <v>7.4999999999999997E-3</v>
          </cell>
        </row>
        <row r="1445">
          <cell r="I1445">
            <v>0.85</v>
          </cell>
          <cell r="M1445">
            <v>0.85</v>
          </cell>
          <cell r="N1445">
            <v>0.85</v>
          </cell>
          <cell r="O1445">
            <v>0.85</v>
          </cell>
        </row>
        <row r="1446">
          <cell r="I1446">
            <v>600</v>
          </cell>
          <cell r="M1446">
            <v>600</v>
          </cell>
          <cell r="N1446">
            <v>600</v>
          </cell>
          <cell r="O1446">
            <v>600</v>
          </cell>
        </row>
        <row r="1447">
          <cell r="I1447">
            <v>0.73</v>
          </cell>
          <cell r="M1447">
            <v>0.73</v>
          </cell>
          <cell r="N1447">
            <v>0.73</v>
          </cell>
          <cell r="O1447">
            <v>0.73</v>
          </cell>
        </row>
        <row r="1449">
          <cell r="I1449">
            <v>0.67</v>
          </cell>
          <cell r="M1449">
            <v>0.67</v>
          </cell>
          <cell r="N1449">
            <v>0.67</v>
          </cell>
          <cell r="O1449">
            <v>0.67</v>
          </cell>
        </row>
        <row r="1455">
          <cell r="I1455">
            <v>440.79995499447006</v>
          </cell>
          <cell r="M1455">
            <v>605.08112132838164</v>
          </cell>
          <cell r="N1455">
            <v>302.51864195512087</v>
          </cell>
          <cell r="O1455">
            <v>1355.5642677346455</v>
          </cell>
        </row>
        <row r="1456">
          <cell r="I1456" t="str">
            <v>SBC</v>
          </cell>
          <cell r="M1456" t="str">
            <v>SBC</v>
          </cell>
          <cell r="N1456" t="str">
            <v>SBC</v>
          </cell>
          <cell r="O1456" t="str">
            <v>SBC</v>
          </cell>
        </row>
        <row r="1465">
          <cell r="I1465" t="str">
            <v>Ammonia</v>
          </cell>
          <cell r="M1465" t="str">
            <v>Ammonia</v>
          </cell>
          <cell r="O1465" t="str">
            <v>Ammonia</v>
          </cell>
        </row>
        <row r="1466">
          <cell r="I1466">
            <v>0.6</v>
          </cell>
          <cell r="M1466">
            <v>0.6</v>
          </cell>
          <cell r="O1466">
            <v>0.6</v>
          </cell>
        </row>
        <row r="1468">
          <cell r="I1468">
            <v>116.82</v>
          </cell>
          <cell r="M1468">
            <v>116.82</v>
          </cell>
          <cell r="N1468">
            <v>116.82</v>
          </cell>
          <cell r="O1468">
            <v>116.82</v>
          </cell>
        </row>
      </sheetData>
      <sheetData sheetId="22"/>
      <sheetData sheetId="23"/>
      <sheetData sheetId="24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3398.5039676822794</v>
          </cell>
          <cell r="F914">
            <v>3322.8996935339906</v>
          </cell>
          <cell r="G914">
            <v>3322.8996935339906</v>
          </cell>
          <cell r="H914">
            <v>3393.410731642733</v>
          </cell>
          <cell r="J914">
            <v>3337.7776913961407</v>
          </cell>
          <cell r="K914">
            <v>3202.9549429182944</v>
          </cell>
          <cell r="L914">
            <v>3378.4651760094739</v>
          </cell>
          <cell r="M914">
            <v>3363.6323183458312</v>
          </cell>
          <cell r="N914">
            <v>3363.6323183458312</v>
          </cell>
          <cell r="O914">
            <v>3592.5241335479395</v>
          </cell>
          <cell r="P914">
            <v>3592.5241335479395</v>
          </cell>
          <cell r="Q914">
            <v>3592.5241335479395</v>
          </cell>
          <cell r="R914">
            <v>3398.5039676822794</v>
          </cell>
          <cell r="S914">
            <v>3425.7198009319522</v>
          </cell>
          <cell r="T914">
            <v>3208.1179839098054</v>
          </cell>
        </row>
        <row r="915">
          <cell r="E915">
            <v>3313.5039676822794</v>
          </cell>
          <cell r="F915">
            <v>3237.8996935339906</v>
          </cell>
          <cell r="G915">
            <v>3237.8996935339906</v>
          </cell>
          <cell r="H915">
            <v>3308.410731642733</v>
          </cell>
          <cell r="J915">
            <v>3252.7776913961407</v>
          </cell>
          <cell r="K915">
            <v>3117.9549429182944</v>
          </cell>
          <cell r="L915">
            <v>3293.4651760094739</v>
          </cell>
          <cell r="M915">
            <v>3278.6323183458312</v>
          </cell>
          <cell r="N915">
            <v>3278.6323183458312</v>
          </cell>
          <cell r="O915">
            <v>3507.5241335479395</v>
          </cell>
          <cell r="P915">
            <v>3507.5241335479395</v>
          </cell>
          <cell r="Q915">
            <v>3507.5241335479395</v>
          </cell>
          <cell r="R915">
            <v>3313.5039676822794</v>
          </cell>
          <cell r="S915">
            <v>3340.7198009319522</v>
          </cell>
          <cell r="T915">
            <v>3123.1179839098054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2451.6331522532701</v>
          </cell>
          <cell r="F927">
            <v>2299.3447396958545</v>
          </cell>
          <cell r="G927">
            <v>2760.7264144374567</v>
          </cell>
          <cell r="H927">
            <v>1379.6326949003048</v>
          </cell>
          <cell r="J927">
            <v>2794.6923382396867</v>
          </cell>
          <cell r="K927">
            <v>3722.9078864412627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1861.41458341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5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3398.5089281889309</v>
          </cell>
          <cell r="F914">
            <v>3322.8950446879021</v>
          </cell>
          <cell r="G914">
            <v>3322.8950446879021</v>
          </cell>
          <cell r="H914">
            <v>3393.4128622510025</v>
          </cell>
          <cell r="J914">
            <v>3337.7776913961402</v>
          </cell>
          <cell r="K914">
            <v>3202.9549429182939</v>
          </cell>
          <cell r="L914">
            <v>3378.4704119313706</v>
          </cell>
          <cell r="M914">
            <v>3363.6282951524145</v>
          </cell>
          <cell r="N914">
            <v>3363.6282951524145</v>
          </cell>
          <cell r="O914">
            <v>3599.4861766645586</v>
          </cell>
          <cell r="P914">
            <v>3599.4861766645586</v>
          </cell>
          <cell r="Q914">
            <v>3599.4861766645586</v>
          </cell>
          <cell r="R914">
            <v>3398.5089281889309</v>
          </cell>
          <cell r="S914">
            <v>3436.2896961167407</v>
          </cell>
          <cell r="T914">
            <v>3208.1179839098054</v>
          </cell>
        </row>
        <row r="915">
          <cell r="E915">
            <v>3313.5089281889309</v>
          </cell>
          <cell r="F915">
            <v>3237.8950446879021</v>
          </cell>
          <cell r="G915">
            <v>3237.8950446879021</v>
          </cell>
          <cell r="H915">
            <v>3308.4128622510025</v>
          </cell>
          <cell r="J915">
            <v>3252.7776913961402</v>
          </cell>
          <cell r="K915">
            <v>3117.9549429182939</v>
          </cell>
          <cell r="L915">
            <v>3293.4704119313706</v>
          </cell>
          <cell r="M915">
            <v>3278.6282951524145</v>
          </cell>
          <cell r="N915">
            <v>3278.6282951524145</v>
          </cell>
          <cell r="O915">
            <v>3514.4861766645586</v>
          </cell>
          <cell r="P915">
            <v>3514.4861766645586</v>
          </cell>
          <cell r="Q915">
            <v>3514.4861766645586</v>
          </cell>
          <cell r="R915">
            <v>3313.5089281889309</v>
          </cell>
          <cell r="S915">
            <v>3351.2896961167407</v>
          </cell>
          <cell r="T915">
            <v>3123.1179839098054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2943.4287806518996</v>
          </cell>
          <cell r="F927">
            <v>2760.8702066023257</v>
          </cell>
          <cell r="G927">
            <v>2760.8702066023257</v>
          </cell>
          <cell r="H927">
            <v>1379.6066295807666</v>
          </cell>
          <cell r="J927">
            <v>3723.1663703131871</v>
          </cell>
          <cell r="K927">
            <v>3723.0369943063938</v>
          </cell>
          <cell r="L927">
            <v>0</v>
          </cell>
          <cell r="M927">
            <v>0</v>
          </cell>
          <cell r="N927">
            <v>0</v>
          </cell>
          <cell r="O927">
            <v>1211.7398974242869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1861.41458341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6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3398.5080262413176</v>
          </cell>
          <cell r="F914">
            <v>3322.8950446879021</v>
          </cell>
          <cell r="G914">
            <v>3322.8950446879021</v>
          </cell>
          <cell r="H914">
            <v>3393.4128622510025</v>
          </cell>
          <cell r="J914">
            <v>3337.7776913961407</v>
          </cell>
          <cell r="K914">
            <v>3202.9549429182939</v>
          </cell>
          <cell r="L914">
            <v>3378.4704119313706</v>
          </cell>
          <cell r="M914">
            <v>3363.6282951524145</v>
          </cell>
          <cell r="N914">
            <v>3363.6282951524145</v>
          </cell>
          <cell r="O914">
            <v>3587.7677600666402</v>
          </cell>
          <cell r="P914">
            <v>3587.7677600666402</v>
          </cell>
          <cell r="Q914">
            <v>3587.7677600666402</v>
          </cell>
          <cell r="R914">
            <v>3398.5080262413176</v>
          </cell>
          <cell r="S914">
            <v>3446.2481299323463</v>
          </cell>
          <cell r="T914">
            <v>3218.0254270318615</v>
          </cell>
        </row>
        <row r="915">
          <cell r="E915">
            <v>3313.5080262413176</v>
          </cell>
          <cell r="F915">
            <v>3237.8950446879021</v>
          </cell>
          <cell r="G915">
            <v>3237.8950446879021</v>
          </cell>
          <cell r="H915">
            <v>3308.4128622510025</v>
          </cell>
          <cell r="J915">
            <v>3252.7776913961407</v>
          </cell>
          <cell r="K915">
            <v>3117.9549429182939</v>
          </cell>
          <cell r="L915">
            <v>3293.4704119313706</v>
          </cell>
          <cell r="M915">
            <v>3278.6282951524145</v>
          </cell>
          <cell r="N915">
            <v>3278.6282951524145</v>
          </cell>
          <cell r="O915">
            <v>3502.7677600666402</v>
          </cell>
          <cell r="P915">
            <v>3502.7677600666402</v>
          </cell>
          <cell r="Q915">
            <v>3502.7677600666402</v>
          </cell>
          <cell r="R915">
            <v>3313.5080262413176</v>
          </cell>
          <cell r="S915">
            <v>3361.2481299323463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2943.4549476700004</v>
          </cell>
          <cell r="F927">
            <v>2760.8702066023257</v>
          </cell>
          <cell r="G927">
            <v>2760.8702066023257</v>
          </cell>
          <cell r="H927">
            <v>1379.6066295807666</v>
          </cell>
          <cell r="J927">
            <v>3722.896989137917</v>
          </cell>
          <cell r="K927">
            <v>3723.0369943063938</v>
          </cell>
          <cell r="L927">
            <v>3722.8497024571238</v>
          </cell>
          <cell r="M927">
            <v>3722.858479755972</v>
          </cell>
          <cell r="N927">
            <v>2794.6937628853047</v>
          </cell>
          <cell r="O927">
            <v>4914.2379026016606</v>
          </cell>
          <cell r="P927">
            <v>4914.2379026016606</v>
          </cell>
          <cell r="Q927">
            <v>3689.0443433228907</v>
          </cell>
          <cell r="R927">
            <v>5241.7690848917819</v>
          </cell>
          <cell r="S927">
            <v>5589.5668745917437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7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3403.3567338476223</v>
          </cell>
          <cell r="F914">
            <v>3321.0004396049203</v>
          </cell>
          <cell r="G914">
            <v>3321.0004396049203</v>
          </cell>
          <cell r="H914">
            <v>3393.4128622510025</v>
          </cell>
          <cell r="J914">
            <v>3337.7776913961407</v>
          </cell>
          <cell r="K914">
            <v>3202.9549429182944</v>
          </cell>
          <cell r="L914">
            <v>3378.4704119313706</v>
          </cell>
          <cell r="M914">
            <v>3363.6246378465489</v>
          </cell>
          <cell r="N914">
            <v>3363.6246378465489</v>
          </cell>
          <cell r="O914">
            <v>3545.412668867812</v>
          </cell>
          <cell r="P914">
            <v>3545.412668867812</v>
          </cell>
          <cell r="Q914">
            <v>3545.412668867812</v>
          </cell>
          <cell r="R914">
            <v>3403.3567338476223</v>
          </cell>
          <cell r="S914">
            <v>3338.9966352092088</v>
          </cell>
          <cell r="T914">
            <v>3218.0254270318615</v>
          </cell>
        </row>
        <row r="915">
          <cell r="E915">
            <v>3318.3567338476223</v>
          </cell>
          <cell r="F915">
            <v>3236.0004396049203</v>
          </cell>
          <cell r="G915">
            <v>3236.0004396049203</v>
          </cell>
          <cell r="H915">
            <v>3308.4128622510025</v>
          </cell>
          <cell r="J915">
            <v>3252.7776913961407</v>
          </cell>
          <cell r="K915">
            <v>3117.9549429182944</v>
          </cell>
          <cell r="L915">
            <v>3293.4704119313706</v>
          </cell>
          <cell r="M915">
            <v>3278.6246378465489</v>
          </cell>
          <cell r="N915">
            <v>3278.6246378465489</v>
          </cell>
          <cell r="O915">
            <v>3460.412668867812</v>
          </cell>
          <cell r="P915">
            <v>3460.412668867812</v>
          </cell>
          <cell r="Q915">
            <v>3460.412668867812</v>
          </cell>
          <cell r="R915">
            <v>3318.3567338476223</v>
          </cell>
          <cell r="S915">
            <v>3253.9966352092088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2943.2419037065379</v>
          </cell>
          <cell r="F927">
            <v>2760.9665115990397</v>
          </cell>
          <cell r="G927">
            <v>2760.9665115990397</v>
          </cell>
          <cell r="H927">
            <v>1379.6066295807666</v>
          </cell>
          <cell r="J927">
            <v>3722.896989137917</v>
          </cell>
          <cell r="K927">
            <v>3723.1661021715258</v>
          </cell>
          <cell r="L927">
            <v>3722.8497024571238</v>
          </cell>
          <cell r="M927">
            <v>3722.9233591345424</v>
          </cell>
          <cell r="N927">
            <v>3722.9233591345424</v>
          </cell>
          <cell r="O927">
            <v>4914.3982133750033</v>
          </cell>
          <cell r="P927">
            <v>4914.3982133750033</v>
          </cell>
          <cell r="Q927">
            <v>4914.3982133750033</v>
          </cell>
          <cell r="R927">
            <v>10511.578227523347</v>
          </cell>
          <cell r="S927">
            <v>7445.7985345501256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8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3403.3519942495404</v>
          </cell>
          <cell r="F914">
            <v>3321.0004396049203</v>
          </cell>
          <cell r="G914">
            <v>3321.0004396049203</v>
          </cell>
          <cell r="H914">
            <v>3393.4128622510025</v>
          </cell>
          <cell r="J914">
            <v>3337.7776913961402</v>
          </cell>
          <cell r="K914">
            <v>3202.9549429182944</v>
          </cell>
          <cell r="L914">
            <v>3378.4704119313706</v>
          </cell>
          <cell r="M914">
            <v>3363.6246378465489</v>
          </cell>
          <cell r="N914">
            <v>3363.6246378465489</v>
          </cell>
          <cell r="O914">
            <v>3487.0346049376922</v>
          </cell>
          <cell r="P914">
            <v>3487.0346049376922</v>
          </cell>
          <cell r="Q914">
            <v>3487.0346049376922</v>
          </cell>
          <cell r="R914">
            <v>3403.3519942495404</v>
          </cell>
          <cell r="S914">
            <v>3352.6797974090391</v>
          </cell>
          <cell r="T914">
            <v>3218.0254270318615</v>
          </cell>
        </row>
        <row r="915">
          <cell r="E915">
            <v>3318.3519942495404</v>
          </cell>
          <cell r="F915">
            <v>3236.0004396049203</v>
          </cell>
          <cell r="G915">
            <v>3236.0004396049203</v>
          </cell>
          <cell r="H915">
            <v>3308.4128622510025</v>
          </cell>
          <cell r="J915">
            <v>3252.7776913961402</v>
          </cell>
          <cell r="K915">
            <v>3117.9549429182944</v>
          </cell>
          <cell r="L915">
            <v>3293.4704119313706</v>
          </cell>
          <cell r="M915">
            <v>3278.6246378465489</v>
          </cell>
          <cell r="N915">
            <v>3278.6246378465489</v>
          </cell>
          <cell r="O915">
            <v>3402.0346049376922</v>
          </cell>
          <cell r="P915">
            <v>3402.0346049376922</v>
          </cell>
          <cell r="Q915">
            <v>3402.0346049376922</v>
          </cell>
          <cell r="R915">
            <v>3318.3519942495404</v>
          </cell>
          <cell r="S915">
            <v>3267.6797974090391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2943.3911563146808</v>
          </cell>
          <cell r="F927">
            <v>2760.9665115990397</v>
          </cell>
          <cell r="G927">
            <v>2760.9665115990397</v>
          </cell>
          <cell r="H927">
            <v>1379.6066295807666</v>
          </cell>
          <cell r="J927">
            <v>3723.0316797255523</v>
          </cell>
          <cell r="K927">
            <v>3722.9078864412627</v>
          </cell>
          <cell r="L927">
            <v>3722.8497024571238</v>
          </cell>
          <cell r="M927">
            <v>3722.9233591345424</v>
          </cell>
          <cell r="N927">
            <v>3722.9233591345424</v>
          </cell>
          <cell r="O927">
            <v>4914.3777583752089</v>
          </cell>
          <cell r="P927">
            <v>4914.3777583752089</v>
          </cell>
          <cell r="Q927">
            <v>4914.3777583752089</v>
          </cell>
          <cell r="R927">
            <v>10512.111272552431</v>
          </cell>
          <cell r="S927">
            <v>7446.2986319878037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C478-E2A1-40DB-8D0F-D09D7F1FF73B}">
  <dimension ref="B2:H17"/>
  <sheetViews>
    <sheetView showGridLines="0" workbookViewId="0">
      <selection activeCell="C3" sqref="C3:H3"/>
    </sheetView>
  </sheetViews>
  <sheetFormatPr defaultRowHeight="14.5" x14ac:dyDescent="0.35"/>
  <cols>
    <col min="2" max="2" width="27.08984375" customWidth="1"/>
  </cols>
  <sheetData>
    <row r="2" spans="2:8" x14ac:dyDescent="0.35">
      <c r="B2" s="37" t="s">
        <v>66</v>
      </c>
      <c r="H2" s="3" t="s">
        <v>62</v>
      </c>
    </row>
    <row r="3" spans="2:8" x14ac:dyDescent="0.35">
      <c r="B3" s="38" t="s">
        <v>1</v>
      </c>
      <c r="C3" s="39" t="s">
        <v>54</v>
      </c>
      <c r="D3" s="39" t="s">
        <v>55</v>
      </c>
      <c r="E3" s="39" t="s">
        <v>56</v>
      </c>
      <c r="F3" s="39" t="s">
        <v>57</v>
      </c>
      <c r="G3" s="39" t="s">
        <v>58</v>
      </c>
      <c r="H3" s="39" t="s">
        <v>59</v>
      </c>
    </row>
    <row r="4" spans="2:8" x14ac:dyDescent="0.35">
      <c r="B4" s="26" t="s">
        <v>42</v>
      </c>
      <c r="C4" s="28"/>
      <c r="D4" s="28"/>
      <c r="E4" s="28"/>
      <c r="F4" s="28"/>
      <c r="G4" s="28"/>
      <c r="H4" s="28"/>
    </row>
    <row r="5" spans="2:8" x14ac:dyDescent="0.35">
      <c r="B5" s="26" t="s">
        <v>43</v>
      </c>
      <c r="C5" s="28"/>
      <c r="D5" s="31">
        <f>'25-26'!$C$34+'25-26'!$O$34</f>
        <v>155.40616957061161</v>
      </c>
      <c r="E5" s="31">
        <f>'26-27'!$C$34+'26-27'!$O$34</f>
        <v>186.5805215533945</v>
      </c>
      <c r="F5" s="31">
        <f>'27-28'!$C$34+'27-28'!$O$34</f>
        <v>221.23567851470352</v>
      </c>
      <c r="G5" s="31">
        <f>'28-29'!$C$34+'28-29'!$O$34</f>
        <v>255.95961284421389</v>
      </c>
      <c r="H5" s="31">
        <f>'29-30'!$C$34+'29-30'!$O$34</f>
        <v>255.97269163750519</v>
      </c>
    </row>
    <row r="6" spans="2:8" x14ac:dyDescent="0.35">
      <c r="B6" s="26" t="s">
        <v>44</v>
      </c>
      <c r="C6" s="31">
        <f>'24-25'!$C$34</f>
        <v>85.927639810961963</v>
      </c>
      <c r="D6" s="31">
        <f>SUM('25-26'!$D$34:$E$34)</f>
        <v>320.75201589432777</v>
      </c>
      <c r="E6" s="31">
        <f>SUM('26-27'!$D$34:$E$34)</f>
        <v>350.01669242019301</v>
      </c>
      <c r="F6" s="31">
        <f>SUM('27-28'!$D$34:$E$34)</f>
        <v>350.01669242019301</v>
      </c>
      <c r="G6" s="31">
        <f>SUM('28-29'!$D$34:$E$34)</f>
        <v>350.02890174330167</v>
      </c>
      <c r="H6" s="31">
        <f>SUM('29-30'!$D$34:$E$34)</f>
        <v>350.02890174330167</v>
      </c>
    </row>
    <row r="7" spans="2:8" x14ac:dyDescent="0.35">
      <c r="B7" s="29" t="s">
        <v>45</v>
      </c>
      <c r="C7" s="31">
        <f>'24-25'!$D$34</f>
        <v>27.941795651453063</v>
      </c>
      <c r="D7" s="31">
        <f>'25-26'!$F$34</f>
        <v>87.453309371257575</v>
      </c>
      <c r="E7" s="31">
        <f>'26-27'!$F$34</f>
        <v>87.451657121015998</v>
      </c>
      <c r="F7" s="31">
        <f>'27-28'!$F$34</f>
        <v>87.451657121015998</v>
      </c>
      <c r="G7" s="31">
        <f>'28-29'!$F$34</f>
        <v>87.451657121015998</v>
      </c>
      <c r="H7" s="31">
        <f>'29-30'!$F$34</f>
        <v>87.451657121015998</v>
      </c>
    </row>
    <row r="8" spans="2:8" x14ac:dyDescent="0.35">
      <c r="B8" s="26" t="s">
        <v>46</v>
      </c>
      <c r="C8" s="28"/>
      <c r="D8" s="28"/>
      <c r="E8" s="28"/>
      <c r="F8" s="28"/>
      <c r="G8" s="28"/>
      <c r="H8" s="28"/>
    </row>
    <row r="9" spans="2:8" x14ac:dyDescent="0.35">
      <c r="B9" s="27" t="s">
        <v>47</v>
      </c>
      <c r="C9" s="28"/>
      <c r="D9" s="31">
        <f>'25-26'!$G$34</f>
        <v>19.92685988078312</v>
      </c>
      <c r="E9" s="31">
        <f>'26-27'!$G$34</f>
        <v>26.547113454644524</v>
      </c>
      <c r="F9" s="31">
        <f>'27-28'!$G$34</f>
        <v>26.545192699053409</v>
      </c>
      <c r="G9" s="31">
        <f>'28-29'!$G$34</f>
        <v>26.545192699053409</v>
      </c>
      <c r="H9" s="31">
        <f>'29-30'!$G$34</f>
        <v>26.54615307684897</v>
      </c>
    </row>
    <row r="10" spans="2:8" x14ac:dyDescent="0.35">
      <c r="B10" s="26" t="s">
        <v>48</v>
      </c>
      <c r="C10" s="31">
        <f>'24-25'!$E$34</f>
        <v>38.355387411329978</v>
      </c>
      <c r="D10" s="31">
        <f>'25-26'!$H$34</f>
        <v>235.99079404041632</v>
      </c>
      <c r="E10" s="31">
        <f>'26-27'!$H$34</f>
        <v>235.99897803758697</v>
      </c>
      <c r="F10" s="31">
        <f>'27-28'!$H$34</f>
        <v>235.99897803758697</v>
      </c>
      <c r="G10" s="31">
        <f>'28-29'!$H$34</f>
        <v>236.00716203475767</v>
      </c>
      <c r="H10" s="31">
        <f>'29-30'!$H$34</f>
        <v>235.99079404041632</v>
      </c>
    </row>
    <row r="11" spans="2:8" x14ac:dyDescent="0.35">
      <c r="B11" s="26" t="s">
        <v>49</v>
      </c>
      <c r="C11" s="28"/>
      <c r="D11" s="31">
        <f>'25-26'!$I$34</f>
        <v>0</v>
      </c>
      <c r="E11" s="31">
        <f>'26-27'!$I$34</f>
        <v>0</v>
      </c>
      <c r="F11" s="31">
        <f>'27-28'!$I$34</f>
        <v>21.881185056135898</v>
      </c>
      <c r="G11" s="31">
        <f>'28-29'!$I$34</f>
        <v>21.881185056135898</v>
      </c>
      <c r="H11" s="31">
        <f>'29-30'!$I$34</f>
        <v>21.881185056135898</v>
      </c>
    </row>
    <row r="12" spans="2:8" x14ac:dyDescent="0.35">
      <c r="B12" s="26" t="s">
        <v>50</v>
      </c>
      <c r="C12" s="28"/>
      <c r="D12" s="31">
        <f>SUM('25-26'!$J$34:$K$34)</f>
        <v>0</v>
      </c>
      <c r="E12" s="31">
        <f>SUM('26-27'!$J$34:$K$34)</f>
        <v>0</v>
      </c>
      <c r="F12" s="31">
        <f>SUM('27-28'!$J$34:$K$34)</f>
        <v>38.480358219773102</v>
      </c>
      <c r="G12" s="31">
        <f>SUM('28-29'!$J$34:$K$34)</f>
        <v>43.961161726684018</v>
      </c>
      <c r="H12" s="31">
        <f>SUM('29-30'!$J$34:$K$34)</f>
        <v>43.961161726684018</v>
      </c>
    </row>
    <row r="13" spans="2:8" x14ac:dyDescent="0.35">
      <c r="B13" s="26" t="s">
        <v>51</v>
      </c>
      <c r="C13" s="28"/>
      <c r="D13" s="31">
        <f>SUM('25-26'!$L$34:$N$34)</f>
        <v>0</v>
      </c>
      <c r="E13" s="31">
        <f>SUM('26-27'!$L$34:$N$34)</f>
        <v>6.2677058302533126</v>
      </c>
      <c r="F13" s="31">
        <f>SUM('27-28'!$L$34:$N$34)</f>
        <v>70.152759098516071</v>
      </c>
      <c r="G13" s="31">
        <f>SUM('28-29'!$L$34:$N$34)</f>
        <v>77.44897739025258</v>
      </c>
      <c r="H13" s="31">
        <f>SUM('29-30'!$L$34:$N$34)</f>
        <v>78.77588135282133</v>
      </c>
    </row>
    <row r="14" spans="2:8" x14ac:dyDescent="0.35">
      <c r="B14" s="26" t="s">
        <v>52</v>
      </c>
      <c r="C14" s="28"/>
      <c r="D14" s="31">
        <f>'25-26'!$P$34</f>
        <v>0</v>
      </c>
      <c r="E14" s="31">
        <f>'26-27'!$P$34</f>
        <v>0</v>
      </c>
      <c r="F14" s="31">
        <f>'27-28'!$P$34</f>
        <v>21.473868195935328</v>
      </c>
      <c r="G14" s="31">
        <f>'28-29'!$P$34</f>
        <v>29.546197625482346</v>
      </c>
      <c r="H14" s="31">
        <f>'29-30'!$P$34</f>
        <v>29.424669870446461</v>
      </c>
    </row>
    <row r="15" spans="2:8" x14ac:dyDescent="0.35">
      <c r="B15" s="27" t="s">
        <v>53</v>
      </c>
      <c r="C15" s="31">
        <f>'24-25'!$F$34</f>
        <v>19.176304304230534</v>
      </c>
      <c r="D15" s="31">
        <f>'25-26'!$Q$34</f>
        <v>117.99290204766319</v>
      </c>
      <c r="E15" s="31">
        <f>'26-27'!$Q$34</f>
        <v>117.99290204766319</v>
      </c>
      <c r="F15" s="31">
        <f>'27-28'!$Q$34</f>
        <v>117.99795033261863</v>
      </c>
      <c r="G15" s="31">
        <f>'28-29'!$Q$34</f>
        <v>117.99795033261863</v>
      </c>
      <c r="H15" s="31">
        <f>'29-30'!$Q$34</f>
        <v>117.99795033261863</v>
      </c>
    </row>
    <row r="16" spans="2:8" x14ac:dyDescent="0.35">
      <c r="B16" s="30" t="s">
        <v>60</v>
      </c>
      <c r="C16" s="13">
        <f>SUM(C4:C15)</f>
        <v>171.40112717797555</v>
      </c>
      <c r="D16" s="13">
        <f t="shared" ref="D16" si="0">SUM(D4:D15)</f>
        <v>937.52205080505951</v>
      </c>
      <c r="E16" s="13">
        <f t="shared" ref="E16" si="1">SUM(E4:E15)</f>
        <v>1010.8555704647515</v>
      </c>
      <c r="F16" s="13">
        <f t="shared" ref="F16" si="2">SUM(F4:F15)</f>
        <v>1191.2343196955319</v>
      </c>
      <c r="G16" s="13">
        <f t="shared" ref="G16" si="3">SUM(G4:G15)</f>
        <v>1246.827998573516</v>
      </c>
      <c r="H16" s="13">
        <f t="shared" ref="H16" si="4">SUM(H4:H15)</f>
        <v>1248.0310459577945</v>
      </c>
    </row>
    <row r="17" spans="4:8" x14ac:dyDescent="0.35">
      <c r="D17" s="32">
        <f>SUM('25-26'!$C$34:$Q$34)-D16</f>
        <v>0</v>
      </c>
      <c r="E17" s="32">
        <f>SUM('26-27'!$C$34:$Q$34)-E16</f>
        <v>0</v>
      </c>
      <c r="F17" s="32">
        <f>SUM('27-28'!$C$34:$Q$34)-F16</f>
        <v>0</v>
      </c>
      <c r="G17" s="32">
        <f>SUM('28-29'!$C$34:$Q$34)-G16</f>
        <v>0</v>
      </c>
      <c r="H17" s="32">
        <f>SUM('29-30'!$C$34:$Q$34)-H16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804E-8E33-4230-AB94-97318E06E95C}">
  <dimension ref="A1:G34"/>
  <sheetViews>
    <sheetView showGridLines="0" tabSelected="1" workbookViewId="0">
      <pane xSplit="2" ySplit="3" topLeftCell="C16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4.5" x14ac:dyDescent="0.35"/>
  <cols>
    <col min="1" max="1" width="8.7265625" style="5"/>
    <col min="2" max="2" width="28.1796875" style="5" bestFit="1" customWidth="1"/>
    <col min="3" max="5" width="10.08984375" style="5" bestFit="1" customWidth="1"/>
    <col min="6" max="6" width="10.90625" style="5" customWidth="1"/>
    <col min="7" max="7" width="14.26953125" style="5" customWidth="1"/>
    <col min="8" max="16384" width="8.7265625" style="5"/>
  </cols>
  <sheetData>
    <row r="1" spans="1:7" x14ac:dyDescent="0.35">
      <c r="A1" s="3" t="s">
        <v>41</v>
      </c>
    </row>
    <row r="2" spans="1:7" x14ac:dyDescent="0.35">
      <c r="A2" s="3"/>
      <c r="B2" s="5" t="s">
        <v>61</v>
      </c>
      <c r="C2" s="36">
        <v>45565</v>
      </c>
      <c r="D2" s="36">
        <v>45626</v>
      </c>
      <c r="E2" s="36">
        <v>45688</v>
      </c>
      <c r="F2" s="36">
        <v>45688</v>
      </c>
    </row>
    <row r="3" spans="1:7" s="23" customFormat="1" ht="29" x14ac:dyDescent="0.35">
      <c r="A3" s="9" t="s">
        <v>39</v>
      </c>
      <c r="B3" s="24" t="s">
        <v>1</v>
      </c>
      <c r="C3" s="9" t="s">
        <v>6</v>
      </c>
      <c r="D3" s="9" t="s">
        <v>0</v>
      </c>
      <c r="E3" s="9" t="s">
        <v>8</v>
      </c>
      <c r="F3" s="9" t="s">
        <v>17</v>
      </c>
      <c r="G3" s="22" t="s">
        <v>63</v>
      </c>
    </row>
    <row r="4" spans="1:7" x14ac:dyDescent="0.35">
      <c r="A4" s="10">
        <v>1</v>
      </c>
      <c r="B4" s="11" t="s">
        <v>18</v>
      </c>
      <c r="C4" s="1">
        <f>'[1]FY 24-25 H2'!O1441</f>
        <v>2630</v>
      </c>
      <c r="D4" s="1">
        <f>'[1]FY 24-25 H2'!I1441</f>
        <v>2455.75</v>
      </c>
      <c r="E4" s="1">
        <f>'[1]FY 24-25 H2'!M1441</f>
        <v>2430</v>
      </c>
      <c r="F4" s="1">
        <f>'[1]FY 24-25 H2'!N1441</f>
        <v>2430</v>
      </c>
      <c r="G4" s="7"/>
    </row>
    <row r="5" spans="1:7" x14ac:dyDescent="0.35">
      <c r="A5" s="10">
        <f>A4+1</f>
        <v>2</v>
      </c>
      <c r="B5" s="11" t="s">
        <v>19</v>
      </c>
      <c r="C5" s="8">
        <f>'[1]FY 24-25 H2'!O1442</f>
        <v>3147.7989967967833</v>
      </c>
      <c r="D5" s="8">
        <f>'[1]FY 24-25 H2'!I1442</f>
        <v>3345.6775545240412</v>
      </c>
      <c r="E5" s="8">
        <f>'[1]FY 24-25 H2'!M1442</f>
        <v>3145</v>
      </c>
      <c r="F5" s="8">
        <f>'[1]FY 24-25 H2'!N1442</f>
        <v>3145</v>
      </c>
      <c r="G5" s="7"/>
    </row>
    <row r="6" spans="1:7" x14ac:dyDescent="0.35">
      <c r="A6" s="10">
        <f t="shared" ref="A6:A12" si="0">A5+1</f>
        <v>3</v>
      </c>
      <c r="B6" s="11" t="s">
        <v>20</v>
      </c>
      <c r="C6" s="8">
        <f>'[1]FY 24-25 H2'!O1443</f>
        <v>3062.7989967967833</v>
      </c>
      <c r="D6" s="8">
        <f>'[1]FY 24-25 H2'!I1443</f>
        <v>3260.6775545240412</v>
      </c>
      <c r="E6" s="8">
        <f>'[1]FY 24-25 H2'!M1443</f>
        <v>3060</v>
      </c>
      <c r="F6" s="8">
        <f>'[1]FY 24-25 H2'!N1443</f>
        <v>3060</v>
      </c>
      <c r="G6" s="7"/>
    </row>
    <row r="7" spans="1:7" x14ac:dyDescent="0.35">
      <c r="A7" s="10">
        <f t="shared" si="0"/>
        <v>4</v>
      </c>
      <c r="B7" s="11" t="s">
        <v>21</v>
      </c>
      <c r="C7" s="4">
        <f>'[1]FY 24-25 H2'!O1444</f>
        <v>7.4999999999999997E-3</v>
      </c>
      <c r="D7" s="4">
        <f>'[1]FY 24-25 H2'!I1444</f>
        <v>7.4999999999999997E-3</v>
      </c>
      <c r="E7" s="4">
        <f>'[1]FY 24-25 H2'!M1444</f>
        <v>7.4999999999999997E-3</v>
      </c>
      <c r="F7" s="4">
        <f>'[1]FY 24-25 H2'!N1444</f>
        <v>7.4999999999999997E-3</v>
      </c>
      <c r="G7" s="7"/>
    </row>
    <row r="8" spans="1:7" x14ac:dyDescent="0.35">
      <c r="A8" s="10">
        <f t="shared" si="0"/>
        <v>5</v>
      </c>
      <c r="B8" s="11" t="s">
        <v>22</v>
      </c>
      <c r="C8" s="4">
        <f>'[1]FY 24-25 H2'!O1445</f>
        <v>0.85</v>
      </c>
      <c r="D8" s="4">
        <f>'[1]FY 24-25 H2'!I1445</f>
        <v>0.85</v>
      </c>
      <c r="E8" s="4">
        <f>'[1]FY 24-25 H2'!M1445</f>
        <v>0.85</v>
      </c>
      <c r="F8" s="4">
        <f>'[1]FY 24-25 H2'!N1445</f>
        <v>0.85</v>
      </c>
      <c r="G8" s="7"/>
    </row>
    <row r="9" spans="1:7" ht="43.5" x14ac:dyDescent="0.35">
      <c r="A9" s="10">
        <f t="shared" si="0"/>
        <v>6</v>
      </c>
      <c r="B9" s="11" t="s">
        <v>23</v>
      </c>
      <c r="C9" s="8">
        <f>'[1]FY 24-25 H2'!O1446</f>
        <v>600</v>
      </c>
      <c r="D9" s="8">
        <f>'[1]FY 24-25 H2'!I1446</f>
        <v>600</v>
      </c>
      <c r="E9" s="8">
        <f>'[1]FY 24-25 H2'!M1446</f>
        <v>600</v>
      </c>
      <c r="F9" s="8">
        <f>'[1]FY 24-25 H2'!N1446</f>
        <v>600</v>
      </c>
      <c r="G9" s="7"/>
    </row>
    <row r="10" spans="1:7" ht="29" x14ac:dyDescent="0.35">
      <c r="A10" s="10">
        <f t="shared" si="0"/>
        <v>7</v>
      </c>
      <c r="B10" s="11" t="s">
        <v>24</v>
      </c>
      <c r="C10" s="4">
        <f>'[1]FY 24-25 H2'!O1447</f>
        <v>0.73</v>
      </c>
      <c r="D10" s="4">
        <f>'[1]FY 24-25 H2'!I1447</f>
        <v>0.73</v>
      </c>
      <c r="E10" s="4">
        <f>'[1]FY 24-25 H2'!M1447</f>
        <v>0.73</v>
      </c>
      <c r="F10" s="4">
        <f>'[1]FY 24-25 H2'!N1447</f>
        <v>0.73</v>
      </c>
      <c r="G10" s="7"/>
    </row>
    <row r="11" spans="1:7" x14ac:dyDescent="0.35">
      <c r="A11" s="10">
        <f t="shared" si="0"/>
        <v>8</v>
      </c>
      <c r="B11" s="11" t="s">
        <v>25</v>
      </c>
      <c r="C11" s="7">
        <f t="shared" ref="C11:F11" si="1">IF(C10=73%,26.8,35.2)</f>
        <v>26.8</v>
      </c>
      <c r="D11" s="7">
        <f t="shared" si="1"/>
        <v>26.8</v>
      </c>
      <c r="E11" s="7">
        <f t="shared" si="1"/>
        <v>26.8</v>
      </c>
      <c r="F11" s="7">
        <f t="shared" si="1"/>
        <v>26.8</v>
      </c>
      <c r="G11" s="7"/>
    </row>
    <row r="12" spans="1:7" ht="29" x14ac:dyDescent="0.35">
      <c r="A12" s="10">
        <f t="shared" si="0"/>
        <v>9</v>
      </c>
      <c r="B12" s="11" t="s">
        <v>26</v>
      </c>
      <c r="C12" s="18">
        <f>'[1]FY 24-25 H2'!$O$1449</f>
        <v>0.67</v>
      </c>
      <c r="D12" s="18">
        <f>'[1]FY 24-25 H2'!$I$1449</f>
        <v>0.67</v>
      </c>
      <c r="E12" s="18">
        <f>'[1]FY 24-25 H2'!$M$1449</f>
        <v>0.67</v>
      </c>
      <c r="F12" s="18">
        <f>'[1]FY 24-25 H2'!$N$1449</f>
        <v>0.67</v>
      </c>
      <c r="G12" s="7"/>
    </row>
    <row r="13" spans="1:7" x14ac:dyDescent="0.35">
      <c r="A13" s="10">
        <f>A12+1</f>
        <v>10</v>
      </c>
      <c r="B13" s="11" t="s">
        <v>27</v>
      </c>
      <c r="C13" s="12">
        <f t="shared" ref="C13:F13" si="2">C11*C12/C10</f>
        <v>24.597260273972609</v>
      </c>
      <c r="D13" s="12">
        <f t="shared" si="2"/>
        <v>24.597260273972609</v>
      </c>
      <c r="E13" s="12">
        <f t="shared" si="2"/>
        <v>24.597260273972609</v>
      </c>
      <c r="F13" s="12">
        <f t="shared" si="2"/>
        <v>24.597260273972609</v>
      </c>
      <c r="G13" s="7"/>
    </row>
    <row r="14" spans="1:7" ht="29" x14ac:dyDescent="0.35">
      <c r="A14" s="10">
        <f>A13+1</f>
        <v>11</v>
      </c>
      <c r="B14" s="11" t="s">
        <v>28</v>
      </c>
      <c r="C14" s="13">
        <f t="shared" ref="C14:F14" si="3">(C13*C4*C7/C6)*(85/C8)</f>
        <v>15.841096964297508</v>
      </c>
      <c r="D14" s="13">
        <f t="shared" si="3"/>
        <v>13.893904159735015</v>
      </c>
      <c r="E14" s="13">
        <f t="shared" si="3"/>
        <v>14.649838839645451</v>
      </c>
      <c r="F14" s="13">
        <f t="shared" si="3"/>
        <v>14.649838839645451</v>
      </c>
      <c r="G14" s="7" t="s">
        <v>64</v>
      </c>
    </row>
    <row r="15" spans="1:7" x14ac:dyDescent="0.35">
      <c r="A15" s="7"/>
      <c r="B15" s="14"/>
      <c r="C15" s="7"/>
      <c r="D15" s="7"/>
      <c r="E15" s="7"/>
      <c r="F15" s="7"/>
      <c r="G15" s="7"/>
    </row>
    <row r="16" spans="1:7" x14ac:dyDescent="0.35">
      <c r="A16" s="7"/>
      <c r="B16" s="14"/>
      <c r="C16" s="7"/>
      <c r="D16" s="7"/>
      <c r="E16" s="7"/>
      <c r="F16" s="7"/>
      <c r="G16" s="7"/>
    </row>
    <row r="17" spans="1:7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</row>
    <row r="18" spans="1:7" x14ac:dyDescent="0.35">
      <c r="A18" s="10">
        <v>1</v>
      </c>
      <c r="B18" s="11" t="s">
        <v>30</v>
      </c>
      <c r="C18" s="16">
        <f>'[1]FY 24-25 H2'!O1455</f>
        <v>1355.5642677346455</v>
      </c>
      <c r="D18" s="16">
        <f>'[1]FY 24-25 H2'!I1455</f>
        <v>440.79995499447006</v>
      </c>
      <c r="E18" s="16">
        <f>'[1]FY 24-25 H2'!M1455</f>
        <v>605.08112132838164</v>
      </c>
      <c r="F18" s="16">
        <f>'[1]FY 24-25 H2'!N1455</f>
        <v>302.51864195512087</v>
      </c>
      <c r="G18" s="7"/>
    </row>
    <row r="19" spans="1:7" x14ac:dyDescent="0.35">
      <c r="A19" s="10">
        <f>A18+1</f>
        <v>2</v>
      </c>
      <c r="B19" s="11" t="s">
        <v>2</v>
      </c>
      <c r="C19" s="25" t="str">
        <f>'[1]FY 24-25 H2'!O1456</f>
        <v>SBC</v>
      </c>
      <c r="D19" s="25" t="str">
        <f>'[1]FY 24-25 H2'!I1456</f>
        <v>SBC</v>
      </c>
      <c r="E19" s="25" t="str">
        <f>'[1]FY 24-25 H2'!M1456</f>
        <v>SBC</v>
      </c>
      <c r="F19" s="25" t="str">
        <f>'[1]FY 24-25 H2'!N1456</f>
        <v>SBC</v>
      </c>
      <c r="G19" s="7"/>
    </row>
    <row r="20" spans="1:7" ht="29" x14ac:dyDescent="0.35">
      <c r="A20" s="10">
        <f t="shared" ref="A20:A23" si="4">A19+1</f>
        <v>3</v>
      </c>
      <c r="B20" s="11" t="s">
        <v>31</v>
      </c>
      <c r="C20" s="12">
        <f t="shared" ref="C20:F20" si="5">IF(C19="SBC",12*100%/C8,C14)</f>
        <v>14.117647058823529</v>
      </c>
      <c r="D20" s="12">
        <f t="shared" si="5"/>
        <v>14.117647058823529</v>
      </c>
      <c r="E20" s="12">
        <f t="shared" si="5"/>
        <v>14.117647058823529</v>
      </c>
      <c r="F20" s="12">
        <f t="shared" si="5"/>
        <v>14.117647058823529</v>
      </c>
      <c r="G20" s="7" t="s">
        <v>65</v>
      </c>
    </row>
    <row r="21" spans="1:7" x14ac:dyDescent="0.35">
      <c r="A21" s="10">
        <f t="shared" si="4"/>
        <v>4</v>
      </c>
      <c r="B21" s="11" t="s">
        <v>32</v>
      </c>
      <c r="C21" s="16">
        <f t="shared" ref="C21:F21" si="6">C18*C20</f>
        <v>19137.377897430288</v>
      </c>
      <c r="D21" s="16">
        <f t="shared" si="6"/>
        <v>6223.0581881572243</v>
      </c>
      <c r="E21" s="16">
        <f t="shared" si="6"/>
        <v>8542.3217128712695</v>
      </c>
      <c r="F21" s="16">
        <f t="shared" si="6"/>
        <v>4270.8514158370008</v>
      </c>
      <c r="G21" s="7"/>
    </row>
    <row r="22" spans="1:7" x14ac:dyDescent="0.35">
      <c r="A22" s="10">
        <f t="shared" si="4"/>
        <v>5</v>
      </c>
      <c r="B22" s="11" t="s">
        <v>3</v>
      </c>
      <c r="C22" s="33" t="str">
        <f t="shared" ref="C22:F22" si="7">IF(C19="SBC","44895.46","3228.75")</f>
        <v>44895.46</v>
      </c>
      <c r="D22" s="33" t="str">
        <f t="shared" si="7"/>
        <v>44895.46</v>
      </c>
      <c r="E22" s="33" t="str">
        <f t="shared" si="7"/>
        <v>44895.46</v>
      </c>
      <c r="F22" s="33" t="str">
        <f t="shared" si="7"/>
        <v>44895.46</v>
      </c>
      <c r="G22" s="7"/>
    </row>
    <row r="23" spans="1:7" x14ac:dyDescent="0.35">
      <c r="A23" s="10">
        <f t="shared" si="4"/>
        <v>6</v>
      </c>
      <c r="B23" s="11" t="s">
        <v>33</v>
      </c>
      <c r="C23" s="16">
        <f t="shared" ref="C23:F23" si="8">C22*C21/10^7</f>
        <v>85.918138389896555</v>
      </c>
      <c r="D23" s="16">
        <f t="shared" si="8"/>
        <v>27.938705996408515</v>
      </c>
      <c r="E23" s="16">
        <f t="shared" si="8"/>
        <v>38.351146276734362</v>
      </c>
      <c r="F23" s="16">
        <f t="shared" si="8"/>
        <v>19.174183890565342</v>
      </c>
      <c r="G23" s="7"/>
    </row>
    <row r="24" spans="1:7" x14ac:dyDescent="0.35">
      <c r="A24" s="7"/>
      <c r="B24" s="14"/>
      <c r="C24" s="7"/>
      <c r="D24" s="7"/>
      <c r="E24" s="7"/>
      <c r="F24" s="7"/>
      <c r="G24" s="7"/>
    </row>
    <row r="25" spans="1:7" x14ac:dyDescent="0.35">
      <c r="A25" s="7"/>
      <c r="B25" s="14"/>
      <c r="C25" s="7"/>
      <c r="D25" s="7"/>
      <c r="E25" s="7"/>
      <c r="F25" s="7"/>
      <c r="G25" s="7"/>
    </row>
    <row r="26" spans="1:7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</row>
    <row r="27" spans="1:7" x14ac:dyDescent="0.35">
      <c r="A27" s="10">
        <v>1</v>
      </c>
      <c r="B27" s="11" t="s">
        <v>30</v>
      </c>
      <c r="C27" s="17">
        <f t="shared" ref="C27:F27" si="9">C18</f>
        <v>1355.5642677346455</v>
      </c>
      <c r="D27" s="17">
        <f t="shared" si="9"/>
        <v>440.79995499447006</v>
      </c>
      <c r="E27" s="17">
        <f t="shared" si="9"/>
        <v>605.08112132838164</v>
      </c>
      <c r="F27" s="17">
        <f t="shared" si="9"/>
        <v>302.51864195512087</v>
      </c>
      <c r="G27" s="7"/>
    </row>
    <row r="28" spans="1:7" x14ac:dyDescent="0.35">
      <c r="A28" s="10">
        <f>A27+1</f>
        <v>2</v>
      </c>
      <c r="B28" s="11" t="s">
        <v>2</v>
      </c>
      <c r="C28" s="7" t="str">
        <f>'[1]FY 24-25 H2'!O1465</f>
        <v>Ammonia</v>
      </c>
      <c r="D28" s="7" t="str">
        <f>'[1]FY 24-25 H2'!I1465</f>
        <v>Ammonia</v>
      </c>
      <c r="E28" s="7" t="str">
        <f>'[1]FY 24-25 H2'!M1465</f>
        <v>Ammonia</v>
      </c>
      <c r="F28" s="7" t="str">
        <f>'[1]FY 24-25 H2'!O1465</f>
        <v>Ammonia</v>
      </c>
      <c r="G28" s="7"/>
    </row>
    <row r="29" spans="1:7" x14ac:dyDescent="0.35">
      <c r="A29" s="10">
        <f t="shared" ref="A29:A32" si="10">A28+1</f>
        <v>3</v>
      </c>
      <c r="B29" s="11" t="s">
        <v>35</v>
      </c>
      <c r="C29" s="7">
        <f>'[1]FY 24-25 H2'!O1466</f>
        <v>0.6</v>
      </c>
      <c r="D29" s="7">
        <f>'[1]FY 24-25 H2'!I1466</f>
        <v>0.6</v>
      </c>
      <c r="E29" s="7">
        <f>'[1]FY 24-25 H2'!M1466</f>
        <v>0.6</v>
      </c>
      <c r="F29" s="7">
        <f>'[1]FY 24-25 H2'!O1466</f>
        <v>0.6</v>
      </c>
      <c r="G29" s="7"/>
    </row>
    <row r="30" spans="1:7" x14ac:dyDescent="0.35">
      <c r="A30" s="10">
        <f t="shared" si="10"/>
        <v>4</v>
      </c>
      <c r="B30" s="11" t="s">
        <v>36</v>
      </c>
      <c r="C30" s="16">
        <f t="shared" ref="C30:F30" si="11">C27*C29</f>
        <v>813.33856064078725</v>
      </c>
      <c r="D30" s="16">
        <f t="shared" si="11"/>
        <v>264.47997299668202</v>
      </c>
      <c r="E30" s="16">
        <f t="shared" si="11"/>
        <v>363.04867279702898</v>
      </c>
      <c r="F30" s="16">
        <f t="shared" si="11"/>
        <v>181.5111851730725</v>
      </c>
      <c r="G30" s="7"/>
    </row>
    <row r="31" spans="1:7" x14ac:dyDescent="0.35">
      <c r="A31" s="10">
        <f t="shared" si="10"/>
        <v>5</v>
      </c>
      <c r="B31" s="11" t="s">
        <v>37</v>
      </c>
      <c r="C31" s="34">
        <f>'[1]FY 24-25 H2'!$O$1468</f>
        <v>116.82</v>
      </c>
      <c r="D31" s="34">
        <f>'[1]FY 24-25 H2'!$I$1468</f>
        <v>116.82</v>
      </c>
      <c r="E31" s="34">
        <f>'[1]FY 24-25 H2'!$M$1468</f>
        <v>116.82</v>
      </c>
      <c r="F31" s="35">
        <f>'[1]FY 24-25 H2'!$N$1468</f>
        <v>116.82</v>
      </c>
      <c r="G31" s="7"/>
    </row>
    <row r="32" spans="1:7" x14ac:dyDescent="0.35">
      <c r="A32" s="10">
        <f t="shared" si="10"/>
        <v>6</v>
      </c>
      <c r="B32" s="11" t="s">
        <v>38</v>
      </c>
      <c r="C32" s="16">
        <f t="shared" ref="C32:F32" si="12">C31*C30/10^7</f>
        <v>9.5014210654056769E-3</v>
      </c>
      <c r="D32" s="16">
        <f t="shared" si="12"/>
        <v>3.0896550445472393E-3</v>
      </c>
      <c r="E32" s="16">
        <f t="shared" si="12"/>
        <v>4.2411345956148922E-3</v>
      </c>
      <c r="F32" s="16">
        <f t="shared" si="12"/>
        <v>2.1204136651918329E-3</v>
      </c>
      <c r="G32" s="7"/>
    </row>
    <row r="33" spans="1:7" x14ac:dyDescent="0.35">
      <c r="A33" s="7"/>
      <c r="B33" s="7"/>
      <c r="C33" s="7"/>
      <c r="D33" s="7"/>
      <c r="E33" s="7"/>
      <c r="F33" s="7"/>
      <c r="G33" s="7"/>
    </row>
    <row r="34" spans="1:7" ht="29" x14ac:dyDescent="0.35">
      <c r="A34" s="19"/>
      <c r="B34" s="20" t="s">
        <v>40</v>
      </c>
      <c r="C34" s="21">
        <f>C23+C32</f>
        <v>85.927639810961963</v>
      </c>
      <c r="D34" s="21">
        <f t="shared" ref="D34:F34" si="13">D23+D32</f>
        <v>27.941795651453063</v>
      </c>
      <c r="E34" s="21">
        <f t="shared" si="13"/>
        <v>38.355387411329978</v>
      </c>
      <c r="F34" s="21">
        <f t="shared" si="13"/>
        <v>19.176304304230534</v>
      </c>
      <c r="G3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workbookViewId="0">
      <pane xSplit="2" ySplit="3" topLeftCell="H13" activePane="bottomRight" state="frozen"/>
      <selection pane="topRight" activeCell="C1" sqref="C1"/>
      <selection pane="bottomLeft" activeCell="A3" sqref="A3"/>
      <selection pane="bottomRight" activeCell="R3" sqref="R3:R20"/>
    </sheetView>
  </sheetViews>
  <sheetFormatPr defaultRowHeight="14.5" x14ac:dyDescent="0.35"/>
  <cols>
    <col min="1" max="1" width="8.7265625" style="5"/>
    <col min="2" max="2" width="28.1796875" style="5" bestFit="1" customWidth="1"/>
    <col min="3" max="15" width="10.08984375" style="5" bestFit="1" customWidth="1"/>
    <col min="16" max="16" width="8.90625" style="5" bestFit="1" customWidth="1"/>
    <col min="17" max="17" width="10.08984375" style="5" bestFit="1" customWidth="1"/>
    <col min="18" max="18" width="18.9062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B2" s="5" t="s">
        <v>61</v>
      </c>
      <c r="C2" s="36">
        <v>45808</v>
      </c>
      <c r="D2" s="36">
        <v>45808</v>
      </c>
      <c r="E2" s="36">
        <v>45565</v>
      </c>
      <c r="F2" s="36">
        <v>45596</v>
      </c>
      <c r="G2" s="36">
        <v>45838</v>
      </c>
      <c r="H2" s="36">
        <v>45688</v>
      </c>
      <c r="I2" s="36">
        <v>46477</v>
      </c>
      <c r="J2" s="36">
        <v>46477</v>
      </c>
      <c r="K2" s="36">
        <v>46568</v>
      </c>
      <c r="L2" s="36">
        <v>46387</v>
      </c>
      <c r="M2" s="36">
        <v>46477</v>
      </c>
      <c r="N2" s="36">
        <v>46568</v>
      </c>
      <c r="O2" s="36">
        <v>46691</v>
      </c>
      <c r="P2" s="36">
        <v>46568</v>
      </c>
      <c r="Q2" s="36">
        <v>45688</v>
      </c>
    </row>
    <row r="3" spans="1:18" s="23" customFormat="1" ht="43.5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'[1]FY 25-26'!E913</f>
        <v>2688</v>
      </c>
      <c r="D4" s="1">
        <f>'[1]FY 25-26'!F913</f>
        <v>2630</v>
      </c>
      <c r="E4" s="1">
        <f>'[1]FY 25-26'!G913</f>
        <v>2630</v>
      </c>
      <c r="F4" s="1">
        <f>'[1]FY 25-26'!H913</f>
        <v>2455.75</v>
      </c>
      <c r="G4" s="1">
        <f>'[1]FY 25-26'!J913</f>
        <v>2415</v>
      </c>
      <c r="H4" s="1">
        <f>'[1]FY 25-26'!K913</f>
        <v>2415</v>
      </c>
      <c r="I4" s="1">
        <f>'[1]FY 25-26'!L913</f>
        <v>2375</v>
      </c>
      <c r="J4" s="1">
        <f>'[1]FY 25-26'!M913</f>
        <v>2375</v>
      </c>
      <c r="K4" s="1">
        <f>'[1]FY 25-26'!N913</f>
        <v>2375</v>
      </c>
      <c r="L4" s="1">
        <f>'[1]FY 25-26'!O913</f>
        <v>2230</v>
      </c>
      <c r="M4" s="1">
        <f>'[1]FY 25-26'!P913</f>
        <v>2230</v>
      </c>
      <c r="N4" s="1">
        <f>'[1]FY 25-26'!Q913</f>
        <v>2230</v>
      </c>
      <c r="O4" s="1">
        <f>'[1]FY 25-26'!R913</f>
        <v>2688</v>
      </c>
      <c r="P4" s="1">
        <f>'[1]FY 25-26'!S913</f>
        <v>2375</v>
      </c>
      <c r="Q4" s="1">
        <f>'[1]FY 25-26'!T913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'[1]FY 25-26'!E914</f>
        <v>3398.5039676822794</v>
      </c>
      <c r="D5" s="8">
        <f>'[1]FY 25-26'!F914</f>
        <v>3322.8996935339906</v>
      </c>
      <c r="E5" s="8">
        <f>'[1]FY 25-26'!G914</f>
        <v>3322.8996935339906</v>
      </c>
      <c r="F5" s="8">
        <f>'[1]FY 25-26'!H914</f>
        <v>3393.410731642733</v>
      </c>
      <c r="G5" s="8">
        <f>'[1]FY 25-26'!J914</f>
        <v>3337.7776913961407</v>
      </c>
      <c r="H5" s="8">
        <f>'[1]FY 25-26'!K914</f>
        <v>3202.9549429182944</v>
      </c>
      <c r="I5" s="8">
        <f>'[1]FY 25-26'!L914</f>
        <v>3378.4651760094739</v>
      </c>
      <c r="J5" s="8">
        <f>'[1]FY 25-26'!M914</f>
        <v>3363.6323183458312</v>
      </c>
      <c r="K5" s="8">
        <f>'[1]FY 25-26'!N914</f>
        <v>3363.6323183458312</v>
      </c>
      <c r="L5" s="8">
        <f>'[1]FY 25-26'!O914</f>
        <v>3592.5241335479395</v>
      </c>
      <c r="M5" s="8">
        <f>'[1]FY 25-26'!P914</f>
        <v>3592.5241335479395</v>
      </c>
      <c r="N5" s="8">
        <f>'[1]FY 25-26'!Q914</f>
        <v>3592.5241335479395</v>
      </c>
      <c r="O5" s="8">
        <f>'[1]FY 25-26'!R914</f>
        <v>3398.5039676822794</v>
      </c>
      <c r="P5" s="8">
        <f>'[1]FY 25-26'!S914</f>
        <v>3425.7198009319522</v>
      </c>
      <c r="Q5" s="8">
        <f>'[1]FY 25-26'!T914</f>
        <v>3208.1179839098054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'[1]FY 25-26'!E915</f>
        <v>3313.5039676822794</v>
      </c>
      <c r="D6" s="8">
        <f>'[1]FY 25-26'!F915</f>
        <v>3237.8996935339906</v>
      </c>
      <c r="E6" s="8">
        <f>'[1]FY 25-26'!G915</f>
        <v>3237.8996935339906</v>
      </c>
      <c r="F6" s="8">
        <f>'[1]FY 25-26'!H915</f>
        <v>3308.410731642733</v>
      </c>
      <c r="G6" s="8">
        <f>'[1]FY 25-26'!J915</f>
        <v>3252.7776913961407</v>
      </c>
      <c r="H6" s="8">
        <f>'[1]FY 25-26'!K915</f>
        <v>3117.9549429182944</v>
      </c>
      <c r="I6" s="8">
        <f>'[1]FY 25-26'!L915</f>
        <v>3293.4651760094739</v>
      </c>
      <c r="J6" s="8">
        <f>'[1]FY 25-26'!M915</f>
        <v>3278.6323183458312</v>
      </c>
      <c r="K6" s="8">
        <f>'[1]FY 25-26'!N915</f>
        <v>3278.6323183458312</v>
      </c>
      <c r="L6" s="8">
        <f>'[1]FY 25-26'!O915</f>
        <v>3507.5241335479395</v>
      </c>
      <c r="M6" s="8">
        <f>'[1]FY 25-26'!P915</f>
        <v>3507.5241335479395</v>
      </c>
      <c r="N6" s="8">
        <f>'[1]FY 25-26'!Q915</f>
        <v>3507.5241335479395</v>
      </c>
      <c r="O6" s="8">
        <f>'[1]FY 25-26'!R915</f>
        <v>3313.5039676822794</v>
      </c>
      <c r="P6" s="8">
        <f>'[1]FY 25-26'!S915</f>
        <v>3340.7198009319522</v>
      </c>
      <c r="Q6" s="8">
        <f>'[1]FY 25-26'!T915</f>
        <v>3123.1179839098054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'[1]FY 25-26'!E916</f>
        <v>7.4999999999999997E-3</v>
      </c>
      <c r="D7" s="4">
        <f>'[1]FY 25-26'!F916</f>
        <v>7.4999999999999997E-3</v>
      </c>
      <c r="E7" s="4">
        <f>'[1]FY 25-26'!G916</f>
        <v>7.4999999999999997E-3</v>
      </c>
      <c r="F7" s="4">
        <f>'[1]FY 25-26'!H916</f>
        <v>7.4999999999999997E-3</v>
      </c>
      <c r="G7" s="4">
        <f>'[1]FY 25-26'!J916</f>
        <v>1.1299999999999999E-2</v>
      </c>
      <c r="H7" s="4">
        <f>'[1]FY 25-26'!K916</f>
        <v>7.4999999999999997E-3</v>
      </c>
      <c r="I7" s="4">
        <f>'[1]FY 25-26'!L916</f>
        <v>7.4999999999999997E-3</v>
      </c>
      <c r="J7" s="4">
        <f>'[1]FY 25-26'!M916</f>
        <v>7.4999999999999997E-3</v>
      </c>
      <c r="K7" s="4">
        <f>'[1]FY 25-26'!N916</f>
        <v>7.4999999999999997E-3</v>
      </c>
      <c r="L7" s="4">
        <f>'[1]FY 25-26'!O916</f>
        <v>7.4999999999999997E-3</v>
      </c>
      <c r="M7" s="4">
        <f>'[1]FY 25-26'!P916</f>
        <v>7.4999999999999997E-3</v>
      </c>
      <c r="N7" s="4">
        <f>'[1]FY 25-26'!Q916</f>
        <v>7.4999999999999997E-3</v>
      </c>
      <c r="O7" s="4">
        <f>'[1]FY 25-26'!R916</f>
        <v>7.4999999999999997E-3</v>
      </c>
      <c r="P7" s="4">
        <f>'[1]FY 25-26'!S916</f>
        <v>5.0000000000000001E-3</v>
      </c>
      <c r="Q7" s="4">
        <f>'[1]FY 25-26'!T916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'[1]FY 25-26'!E917</f>
        <v>0.85</v>
      </c>
      <c r="D8" s="4">
        <f>'[1]FY 25-26'!F917</f>
        <v>0.85</v>
      </c>
      <c r="E8" s="4">
        <f>'[1]FY 25-26'!G917</f>
        <v>0.85</v>
      </c>
      <c r="F8" s="4">
        <f>'[1]FY 25-26'!H917</f>
        <v>0.85</v>
      </c>
      <c r="G8" s="4">
        <f>'[1]FY 25-26'!J917</f>
        <v>0.89</v>
      </c>
      <c r="H8" s="4">
        <f>'[1]FY 25-26'!K917</f>
        <v>0.85</v>
      </c>
      <c r="I8" s="4">
        <f>'[1]FY 25-26'!L917</f>
        <v>0.89</v>
      </c>
      <c r="J8" s="4">
        <f>'[1]FY 25-26'!M917</f>
        <v>0.89</v>
      </c>
      <c r="K8" s="4">
        <f>'[1]FY 25-26'!N917</f>
        <v>0.89</v>
      </c>
      <c r="L8" s="4">
        <f>'[1]FY 25-26'!O917</f>
        <v>0.89</v>
      </c>
      <c r="M8" s="4">
        <f>'[1]FY 25-26'!P917</f>
        <v>0.89</v>
      </c>
      <c r="N8" s="4">
        <f>'[1]FY 25-26'!Q917</f>
        <v>0.89</v>
      </c>
      <c r="O8" s="4">
        <f>'[1]FY 25-26'!R917</f>
        <v>0.89</v>
      </c>
      <c r="P8" s="4">
        <f>'[1]FY 25-26'!S917</f>
        <v>0.89</v>
      </c>
      <c r="Q8" s="4">
        <f>'[1]FY 25-26'!T917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'[1]FY 25-26'!E918</f>
        <v>600</v>
      </c>
      <c r="D9" s="8">
        <f>'[1]FY 25-26'!F918</f>
        <v>600</v>
      </c>
      <c r="E9" s="8">
        <f>'[1]FY 25-26'!G918</f>
        <v>600</v>
      </c>
      <c r="F9" s="8">
        <f>'[1]FY 25-26'!H918</f>
        <v>600</v>
      </c>
      <c r="G9" s="8">
        <f>'[1]FY 25-26'!J918</f>
        <v>600</v>
      </c>
      <c r="H9" s="8">
        <f>'[1]FY 25-26'!K918</f>
        <v>600</v>
      </c>
      <c r="I9" s="8">
        <f>'[1]FY 25-26'!L918</f>
        <v>200</v>
      </c>
      <c r="J9" s="8">
        <f>'[1]FY 25-26'!M918</f>
        <v>200</v>
      </c>
      <c r="K9" s="8">
        <f>'[1]FY 25-26'!N918</f>
        <v>200</v>
      </c>
      <c r="L9" s="8">
        <f>'[1]FY 25-26'!O918</f>
        <v>200</v>
      </c>
      <c r="M9" s="8">
        <f>'[1]FY 25-26'!P918</f>
        <v>200</v>
      </c>
      <c r="N9" s="8">
        <f>'[1]FY 25-26'!Q918</f>
        <v>200</v>
      </c>
      <c r="O9" s="8">
        <f>'[1]FY 25-26'!R918</f>
        <v>200</v>
      </c>
      <c r="P9" s="8">
        <f>'[1]FY 25-26'!S918</f>
        <v>200</v>
      </c>
      <c r="Q9" s="8">
        <f>'[1]FY 25-26'!T918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'[1]FY 25-26'!E919</f>
        <v>0.73</v>
      </c>
      <c r="D10" s="4">
        <f>'[1]FY 25-26'!F919</f>
        <v>0.73</v>
      </c>
      <c r="E10" s="4">
        <f>'[1]FY 25-26'!G919</f>
        <v>0.73</v>
      </c>
      <c r="F10" s="4">
        <f>'[1]FY 25-26'!H919</f>
        <v>0.73</v>
      </c>
      <c r="G10" s="4">
        <f>'[1]FY 25-26'!J919</f>
        <v>0.73</v>
      </c>
      <c r="H10" s="4">
        <f>'[1]FY 25-26'!K919</f>
        <v>0.73</v>
      </c>
      <c r="I10" s="4">
        <f>'[1]FY 25-26'!L919</f>
        <v>0.95</v>
      </c>
      <c r="J10" s="4">
        <f>'[1]FY 25-26'!M919</f>
        <v>0.95</v>
      </c>
      <c r="K10" s="4">
        <f>'[1]FY 25-26'!N919</f>
        <v>0.95</v>
      </c>
      <c r="L10" s="4">
        <f>'[1]FY 25-26'!O919</f>
        <v>0.95</v>
      </c>
      <c r="M10" s="4">
        <f>'[1]FY 25-26'!P919</f>
        <v>0.95</v>
      </c>
      <c r="N10" s="4">
        <f>'[1]FY 25-26'!Q919</f>
        <v>0.95</v>
      </c>
      <c r="O10" s="4">
        <f>'[1]FY 25-26'!R919</f>
        <v>0.95</v>
      </c>
      <c r="P10" s="4">
        <f>'[1]FY 25-26'!S919</f>
        <v>0.95</v>
      </c>
      <c r="Q10" s="4">
        <f>'[1]FY 25-26'!T919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'[1]FY 25-26'!E921</f>
        <v>0.67</v>
      </c>
      <c r="D12" s="18">
        <f>'[1]FY 25-26'!F921</f>
        <v>0.67</v>
      </c>
      <c r="E12" s="18">
        <f>'[1]FY 25-26'!G921</f>
        <v>0.67</v>
      </c>
      <c r="F12" s="18">
        <f>'[1]FY 25-26'!H921</f>
        <v>0.67</v>
      </c>
      <c r="G12" s="18">
        <f>'[1]FY 25-26'!J921</f>
        <v>0.75</v>
      </c>
      <c r="H12" s="18">
        <f>'[1]FY 25-26'!K921</f>
        <v>0.67</v>
      </c>
      <c r="I12" s="18">
        <f>'[1]FY 25-26'!L921</f>
        <v>0.95</v>
      </c>
      <c r="J12" s="18">
        <f>'[1]FY 25-26'!M921</f>
        <v>0.95</v>
      </c>
      <c r="K12" s="18">
        <f>'[1]FY 25-26'!N921</f>
        <v>0.95</v>
      </c>
      <c r="L12" s="18">
        <f>'[1]FY 25-26'!O921</f>
        <v>0.95</v>
      </c>
      <c r="M12" s="18">
        <f>'[1]FY 25-26'!P921</f>
        <v>0.95</v>
      </c>
      <c r="N12" s="18">
        <f>'[1]FY 25-26'!Q921</f>
        <v>0.95</v>
      </c>
      <c r="O12" s="18">
        <f>'[1]FY 25-26'!R921</f>
        <v>0.95</v>
      </c>
      <c r="P12" s="18">
        <f>'[1]FY 25-26'!S921</f>
        <v>0.95</v>
      </c>
      <c r="Q12" s="18">
        <f>'[1]FY 25-26'!T921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14.965449625525725</v>
      </c>
      <c r="D14" s="13">
        <f t="shared" ref="D14:Q14" si="3">(D13*D4*D7/D6)*(85/D8)</f>
        <v>14.984434504657592</v>
      </c>
      <c r="E14" s="13">
        <f t="shared" si="3"/>
        <v>14.984434504657592</v>
      </c>
      <c r="F14" s="13">
        <f t="shared" si="3"/>
        <v>13.693445316525587</v>
      </c>
      <c r="G14" s="13">
        <f t="shared" si="3"/>
        <v>22.061920342054297</v>
      </c>
      <c r="H14" s="13">
        <f t="shared" si="3"/>
        <v>14.288784952592678</v>
      </c>
      <c r="I14" s="13">
        <f t="shared" si="3"/>
        <v>18.182072459155659</v>
      </c>
      <c r="J14" s="13">
        <f t="shared" si="3"/>
        <v>18.264329957597191</v>
      </c>
      <c r="K14" s="13">
        <f t="shared" si="3"/>
        <v>18.264329957597191</v>
      </c>
      <c r="L14" s="13">
        <f t="shared" si="3"/>
        <v>16.03012987935065</v>
      </c>
      <c r="M14" s="13">
        <f t="shared" si="3"/>
        <v>16.03012987935065</v>
      </c>
      <c r="N14" s="13">
        <f t="shared" si="3"/>
        <v>16.03012987935065</v>
      </c>
      <c r="O14" s="13">
        <f t="shared" si="3"/>
        <v>20.453828743725776</v>
      </c>
      <c r="P14" s="13">
        <f t="shared" si="3"/>
        <v>11.949924176062291</v>
      </c>
      <c r="Q14" s="13">
        <f t="shared" si="3"/>
        <v>14.265163180117479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'[1]FY 25-26'!E927</f>
        <v>2451.6331522532701</v>
      </c>
      <c r="D18" s="16">
        <f>'[1]FY 25-26'!F927</f>
        <v>2299.3447396958545</v>
      </c>
      <c r="E18" s="16">
        <f>'[1]FY 25-26'!G927</f>
        <v>2760.7264144374567</v>
      </c>
      <c r="F18" s="16">
        <f>'[1]FY 25-26'!H927</f>
        <v>1379.6326949003048</v>
      </c>
      <c r="G18" s="16">
        <f>'[1]FY 25-26'!J927</f>
        <v>2794.6923382396867</v>
      </c>
      <c r="H18" s="16">
        <f>'[1]FY 25-26'!K927</f>
        <v>3722.9078864412627</v>
      </c>
      <c r="I18" s="16">
        <f>'[1]FY 25-26'!L927</f>
        <v>0</v>
      </c>
      <c r="J18" s="16">
        <f>'[1]FY 25-26'!M927</f>
        <v>0</v>
      </c>
      <c r="K18" s="16">
        <f>'[1]FY 25-26'!N927</f>
        <v>0</v>
      </c>
      <c r="L18" s="16">
        <f>'[1]FY 25-26'!O927</f>
        <v>0</v>
      </c>
      <c r="M18" s="16">
        <f>'[1]FY 25-26'!P927</f>
        <v>0</v>
      </c>
      <c r="N18" s="16">
        <f>'[1]FY 25-26'!Q927</f>
        <v>0</v>
      </c>
      <c r="O18" s="16">
        <f>'[1]FY 25-26'!R927</f>
        <v>0</v>
      </c>
      <c r="P18" s="16">
        <f>'[1]FY 25-26'!S927</f>
        <v>0</v>
      </c>
      <c r="Q18" s="16">
        <f>'[1]FY 25-26'!T927</f>
        <v>1861.41458341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'[1]FY 25-26'!E928</f>
        <v>SBC</v>
      </c>
      <c r="D19" s="15" t="str">
        <f>'[1]FY 25-26'!F928</f>
        <v>SBC</v>
      </c>
      <c r="E19" s="15" t="str">
        <f>'[1]FY 25-26'!G928</f>
        <v>SBC</v>
      </c>
      <c r="F19" s="15" t="str">
        <f>'[1]FY 25-26'!H928</f>
        <v>SBC</v>
      </c>
      <c r="G19" s="15" t="str">
        <f>'[1]FY 25-26'!J928</f>
        <v>Limestone</v>
      </c>
      <c r="H19" s="15" t="str">
        <f>'[1]FY 25-26'!K928</f>
        <v>SBC</v>
      </c>
      <c r="I19" s="15" t="str">
        <f>'[1]FY 25-26'!L928</f>
        <v>Limestone</v>
      </c>
      <c r="J19" s="15" t="str">
        <f>'[1]FY 25-26'!M928</f>
        <v>Limestone</v>
      </c>
      <c r="K19" s="15" t="str">
        <f>'[1]FY 25-26'!N928</f>
        <v>Limestone</v>
      </c>
      <c r="L19" s="15" t="str">
        <f>'[1]FY 25-26'!O928</f>
        <v>Limestone</v>
      </c>
      <c r="M19" s="15" t="str">
        <f>'[1]FY 25-26'!P928</f>
        <v>Limestone</v>
      </c>
      <c r="N19" s="15" t="str">
        <f>'[1]FY 25-26'!Q928</f>
        <v>Limestone</v>
      </c>
      <c r="O19" s="15" t="str">
        <f>'[1]FY 25-26'!R928</f>
        <v>Limestone</v>
      </c>
      <c r="P19" s="15" t="str">
        <f>'[1]FY 25-26'!S928</f>
        <v>Limestone</v>
      </c>
      <c r="Q19" s="15" t="str">
        <f>'[1]FY 25-26'!T928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18.182072459155659</v>
      </c>
      <c r="J20" s="12">
        <f t="shared" si="5"/>
        <v>18.264329957597191</v>
      </c>
      <c r="K20" s="12">
        <f t="shared" si="5"/>
        <v>18.264329957597191</v>
      </c>
      <c r="L20" s="12">
        <f t="shared" si="5"/>
        <v>16.03012987935065</v>
      </c>
      <c r="M20" s="12">
        <f t="shared" si="5"/>
        <v>16.03012987935065</v>
      </c>
      <c r="N20" s="12">
        <f t="shared" si="5"/>
        <v>16.03012987935065</v>
      </c>
      <c r="O20" s="12">
        <f t="shared" si="5"/>
        <v>20.453828743725776</v>
      </c>
      <c r="P20" s="12">
        <f t="shared" si="5"/>
        <v>11.949924176062291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34611.291561222635</v>
      </c>
      <c r="D21" s="16">
        <f t="shared" si="6"/>
        <v>32461.337501588532</v>
      </c>
      <c r="E21" s="16">
        <f t="shared" si="6"/>
        <v>38974.96114499939</v>
      </c>
      <c r="F21" s="16">
        <f t="shared" si="6"/>
        <v>19477.167457416068</v>
      </c>
      <c r="G21" s="16">
        <f t="shared" si="6"/>
        <v>61656.279746793429</v>
      </c>
      <c r="H21" s="16">
        <f t="shared" si="6"/>
        <v>52558.69957328841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si="6"/>
        <v>26278.794118729409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x14ac:dyDescent="0.35">
      <c r="A23" s="10">
        <f t="shared" si="4"/>
        <v>6</v>
      </c>
      <c r="B23" s="11" t="s">
        <v>33</v>
      </c>
      <c r="C23" s="16">
        <f>C22*C21/10^7</f>
        <v>155.38898558352085</v>
      </c>
      <c r="D23" s="16">
        <f t="shared" ref="D23:Q23" si="8">D22*D21/10^7</f>
        <v>145.73666793490679</v>
      </c>
      <c r="E23" s="16">
        <f t="shared" si="8"/>
        <v>174.97988090868742</v>
      </c>
      <c r="F23" s="16">
        <f t="shared" si="8"/>
        <v>87.443639249772474</v>
      </c>
      <c r="G23" s="16">
        <f t="shared" si="8"/>
        <v>19.907271323245929</v>
      </c>
      <c r="H23" s="16">
        <f t="shared" si="8"/>
        <v>235.96469943445868</v>
      </c>
      <c r="I23" s="16">
        <f t="shared" si="8"/>
        <v>0</v>
      </c>
      <c r="J23" s="16">
        <f t="shared" si="8"/>
        <v>0</v>
      </c>
      <c r="K23" s="16">
        <f t="shared" si="8"/>
        <v>0</v>
      </c>
      <c r="L23" s="16">
        <f t="shared" si="8"/>
        <v>0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6">
        <f t="shared" si="8"/>
        <v>0</v>
      </c>
      <c r="Q23" s="16">
        <f t="shared" si="8"/>
        <v>117.97985502056515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2451.6331522532701</v>
      </c>
      <c r="D27" s="17">
        <f t="shared" ref="D27:Q27" si="9">D18</f>
        <v>2299.3447396958545</v>
      </c>
      <c r="E27" s="17">
        <f t="shared" si="9"/>
        <v>2760.7264144374567</v>
      </c>
      <c r="F27" s="17">
        <f t="shared" si="9"/>
        <v>1379.6326949003048</v>
      </c>
      <c r="G27" s="17">
        <f t="shared" si="9"/>
        <v>2794.6923382396867</v>
      </c>
      <c r="H27" s="17">
        <f t="shared" si="9"/>
        <v>3722.9078864412627</v>
      </c>
      <c r="I27" s="17">
        <f t="shared" si="9"/>
        <v>0</v>
      </c>
      <c r="J27" s="17">
        <f t="shared" si="9"/>
        <v>0</v>
      </c>
      <c r="K27" s="17">
        <f t="shared" si="9"/>
        <v>0</v>
      </c>
      <c r="L27" s="17">
        <f t="shared" si="9"/>
        <v>0</v>
      </c>
      <c r="M27" s="17">
        <f t="shared" si="9"/>
        <v>0</v>
      </c>
      <c r="N27" s="17">
        <f t="shared" si="9"/>
        <v>0</v>
      </c>
      <c r="O27" s="17">
        <f t="shared" si="9"/>
        <v>0</v>
      </c>
      <c r="P27" s="17">
        <f t="shared" si="9"/>
        <v>0</v>
      </c>
      <c r="Q27" s="17">
        <f t="shared" si="9"/>
        <v>1861.41458341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'[1]FY 25-26'!E937</f>
        <v>Ammonia</v>
      </c>
      <c r="D28" s="7" t="str">
        <f>'[1]FY 25-26'!F937</f>
        <v>Ammonia</v>
      </c>
      <c r="E28" s="7" t="str">
        <f>'[1]FY 25-26'!G937</f>
        <v>Ammonia</v>
      </c>
      <c r="F28" s="7" t="str">
        <f>'[1]FY 25-26'!H937</f>
        <v>Ammonia</v>
      </c>
      <c r="G28" s="7" t="str">
        <f>'[1]FY 25-26'!J937</f>
        <v>Ammonia</v>
      </c>
      <c r="H28" s="7" t="str">
        <f>'[1]FY 25-26'!K937</f>
        <v>Ammonia</v>
      </c>
      <c r="I28" s="7" t="str">
        <f>'[1]FY 25-26'!L937</f>
        <v>Ammonia</v>
      </c>
      <c r="J28" s="7" t="str">
        <f>'[1]FY 25-26'!M937</f>
        <v>Ammonia</v>
      </c>
      <c r="K28" s="7" t="str">
        <f>'[1]FY 25-26'!N937</f>
        <v>Ammonia</v>
      </c>
      <c r="L28" s="7" t="str">
        <f>'[1]FY 25-26'!O937</f>
        <v>Ammonia</v>
      </c>
      <c r="M28" s="7" t="str">
        <f>'[1]FY 25-26'!P937</f>
        <v>Ammonia</v>
      </c>
      <c r="N28" s="7" t="str">
        <f>'[1]FY 25-26'!Q937</f>
        <v>Ammonia</v>
      </c>
      <c r="O28" s="7" t="str">
        <f>'[1]FY 25-26'!R937</f>
        <v>Ammonia</v>
      </c>
      <c r="P28" s="7" t="str">
        <f>'[1]FY 25-26'!S937</f>
        <v>Ammonia</v>
      </c>
      <c r="Q28" s="7" t="str">
        <f>'[1]FY 25-26'!T937</f>
        <v>Ammonia</v>
      </c>
      <c r="R28" s="7"/>
    </row>
    <row r="29" spans="1:18" x14ac:dyDescent="0.35">
      <c r="A29" s="10">
        <f t="shared" ref="A29:A32" si="10">A28+1</f>
        <v>3</v>
      </c>
      <c r="B29" s="11" t="s">
        <v>35</v>
      </c>
      <c r="C29" s="7">
        <f>'[1]FY 25-26'!E938</f>
        <v>0.6</v>
      </c>
      <c r="D29" s="7">
        <f>'[1]FY 25-26'!F938</f>
        <v>0.6</v>
      </c>
      <c r="E29" s="7">
        <f>'[1]FY 25-26'!G938</f>
        <v>0.6</v>
      </c>
      <c r="F29" s="7">
        <f>'[1]FY 25-26'!H938</f>
        <v>0.6</v>
      </c>
      <c r="G29" s="7">
        <f>'[1]FY 25-26'!J938</f>
        <v>0.6</v>
      </c>
      <c r="H29" s="7">
        <f>'[1]FY 25-26'!K938</f>
        <v>0.6</v>
      </c>
      <c r="I29" s="7">
        <f>'[1]FY 25-26'!L938</f>
        <v>0.6</v>
      </c>
      <c r="J29" s="7">
        <f>'[1]FY 25-26'!M938</f>
        <v>0.6</v>
      </c>
      <c r="K29" s="7">
        <f>'[1]FY 25-26'!N938</f>
        <v>0.6</v>
      </c>
      <c r="L29" s="7">
        <f>'[1]FY 25-26'!O938</f>
        <v>0.6</v>
      </c>
      <c r="M29" s="7">
        <f>'[1]FY 25-26'!P938</f>
        <v>0.6</v>
      </c>
      <c r="N29" s="7">
        <f>'[1]FY 25-26'!Q938</f>
        <v>0.6</v>
      </c>
      <c r="O29" s="7">
        <f>'[1]FY 25-26'!R938</f>
        <v>0.6</v>
      </c>
      <c r="P29" s="7">
        <f>'[1]FY 25-26'!S938</f>
        <v>0.6</v>
      </c>
      <c r="Q29" s="7">
        <f>'[1]FY 25-26'!T938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1470.9798913519619</v>
      </c>
      <c r="D30" s="16">
        <f t="shared" si="11"/>
        <v>1379.6068438175128</v>
      </c>
      <c r="E30" s="16">
        <f t="shared" si="11"/>
        <v>1656.435848662474</v>
      </c>
      <c r="F30" s="16">
        <f t="shared" si="11"/>
        <v>827.7796169401829</v>
      </c>
      <c r="G30" s="16">
        <f t="shared" si="11"/>
        <v>1676.8154029438119</v>
      </c>
      <c r="H30" s="16">
        <f t="shared" si="11"/>
        <v>2233.7447318647573</v>
      </c>
      <c r="I30" s="16">
        <f t="shared" si="11"/>
        <v>0</v>
      </c>
      <c r="J30" s="16">
        <f t="shared" si="11"/>
        <v>0</v>
      </c>
      <c r="K30" s="16">
        <f t="shared" si="11"/>
        <v>0</v>
      </c>
      <c r="L30" s="16">
        <f t="shared" si="11"/>
        <v>0</v>
      </c>
      <c r="M30" s="16">
        <f t="shared" si="11"/>
        <v>0</v>
      </c>
      <c r="N30" s="16">
        <f t="shared" si="11"/>
        <v>0</v>
      </c>
      <c r="O30" s="16">
        <f t="shared" si="11"/>
        <v>0</v>
      </c>
      <c r="P30" s="16">
        <f t="shared" si="11"/>
        <v>0</v>
      </c>
      <c r="Q30" s="16">
        <f t="shared" si="11"/>
        <v>1116.8487500459999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'[1]FY 25-26'!E940</f>
        <v>116.82</v>
      </c>
      <c r="D31" s="7">
        <f>'[1]FY 25-26'!F940</f>
        <v>116.82</v>
      </c>
      <c r="E31" s="7">
        <f>'[1]FY 25-26'!G940</f>
        <v>116.82</v>
      </c>
      <c r="F31" s="7">
        <f>'[1]FY 25-26'!H940</f>
        <v>116.82</v>
      </c>
      <c r="G31" s="7">
        <f>'[1]FY 25-26'!J940</f>
        <v>116.82</v>
      </c>
      <c r="H31" s="7">
        <f>'[1]FY 25-26'!K940</f>
        <v>116.82</v>
      </c>
      <c r="I31" s="7">
        <f>'[1]FY 25-26'!L940</f>
        <v>116.82</v>
      </c>
      <c r="J31" s="7">
        <f>'[1]FY 25-26'!M940</f>
        <v>116.82</v>
      </c>
      <c r="K31" s="7">
        <f>'[1]FY 25-26'!N940</f>
        <v>116.82</v>
      </c>
      <c r="L31" s="7">
        <f>'[1]FY 25-26'!O940</f>
        <v>116.82</v>
      </c>
      <c r="M31" s="7">
        <f>'[1]FY 25-26'!P940</f>
        <v>116.82</v>
      </c>
      <c r="N31" s="7">
        <f>'[1]FY 25-26'!Q940</f>
        <v>116.82</v>
      </c>
      <c r="O31" s="7">
        <f>'[1]FY 25-26'!R940</f>
        <v>116.82</v>
      </c>
      <c r="P31" s="7">
        <f>'[1]FY 25-26'!S940</f>
        <v>116.82</v>
      </c>
      <c r="Q31" s="7">
        <f>'[1]FY 25-26'!T940</f>
        <v>116.82</v>
      </c>
      <c r="R31" s="7"/>
    </row>
    <row r="32" spans="1:18" x14ac:dyDescent="0.35">
      <c r="A32" s="10">
        <f t="shared" si="10"/>
        <v>6</v>
      </c>
      <c r="B32" s="11" t="s">
        <v>38</v>
      </c>
      <c r="C32" s="16">
        <f>C31*C30/10^7</f>
        <v>1.7183987090773619E-2</v>
      </c>
      <c r="D32" s="16">
        <f t="shared" ref="D32:Q32" si="12">D31*D30/10^7</f>
        <v>1.6116567149476183E-2</v>
      </c>
      <c r="E32" s="16">
        <f t="shared" si="12"/>
        <v>1.9350483584075019E-2</v>
      </c>
      <c r="F32" s="16">
        <f t="shared" si="12"/>
        <v>9.670121485095216E-3</v>
      </c>
      <c r="G32" s="16">
        <f t="shared" si="12"/>
        <v>1.9588557537189608E-2</v>
      </c>
      <c r="H32" s="16">
        <f t="shared" si="12"/>
        <v>2.6094605957644096E-2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0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1.3047027098037369E-2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155.40616957061161</v>
      </c>
      <c r="D34" s="21">
        <f t="shared" ref="D34:Q34" si="13">D23+D32</f>
        <v>145.75278450205627</v>
      </c>
      <c r="E34" s="21">
        <f t="shared" si="13"/>
        <v>174.9992313922715</v>
      </c>
      <c r="F34" s="21">
        <f t="shared" si="13"/>
        <v>87.453309371257575</v>
      </c>
      <c r="G34" s="21">
        <f t="shared" si="13"/>
        <v>19.92685988078312</v>
      </c>
      <c r="H34" s="21">
        <f t="shared" si="13"/>
        <v>235.99079404041632</v>
      </c>
      <c r="I34" s="21">
        <f t="shared" si="13"/>
        <v>0</v>
      </c>
      <c r="J34" s="21">
        <f t="shared" si="13"/>
        <v>0</v>
      </c>
      <c r="K34" s="21">
        <f t="shared" si="13"/>
        <v>0</v>
      </c>
      <c r="L34" s="21">
        <f t="shared" si="13"/>
        <v>0</v>
      </c>
      <c r="M34" s="21">
        <f t="shared" si="13"/>
        <v>0</v>
      </c>
      <c r="N34" s="21">
        <f t="shared" si="13"/>
        <v>0</v>
      </c>
      <c r="O34" s="21">
        <f t="shared" si="13"/>
        <v>0</v>
      </c>
      <c r="P34" s="21">
        <f t="shared" si="13"/>
        <v>0</v>
      </c>
      <c r="Q34" s="21">
        <f t="shared" si="13"/>
        <v>117.99290204766319</v>
      </c>
      <c r="R3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A9B1-3F73-4C71-A9CD-47F8B328B38B}">
  <dimension ref="A1:R34"/>
  <sheetViews>
    <sheetView showGridLines="0" workbookViewId="0">
      <pane xSplit="2" ySplit="3" topLeftCell="H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3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B2" s="5" t="s">
        <v>61</v>
      </c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'[1]FY 26-27'!E913</f>
        <v>2688</v>
      </c>
      <c r="D4" s="1">
        <f>'[1]FY 26-27'!F913</f>
        <v>2630</v>
      </c>
      <c r="E4" s="1">
        <f>'[1]FY 26-27'!G913</f>
        <v>2630</v>
      </c>
      <c r="F4" s="1">
        <f>'[1]FY 26-27'!H913</f>
        <v>2455.75</v>
      </c>
      <c r="G4" s="1">
        <f>'[1]FY 26-27'!J913</f>
        <v>2415</v>
      </c>
      <c r="H4" s="1">
        <f>'[1]FY 26-27'!K913</f>
        <v>2415</v>
      </c>
      <c r="I4" s="1">
        <f>'[1]FY 26-27'!L913</f>
        <v>2375</v>
      </c>
      <c r="J4" s="1">
        <f>'[1]FY 26-27'!M913</f>
        <v>2375</v>
      </c>
      <c r="K4" s="1">
        <f>'[1]FY 26-27'!N913</f>
        <v>2375</v>
      </c>
      <c r="L4" s="1">
        <f>'[1]FY 26-27'!O913</f>
        <v>2230</v>
      </c>
      <c r="M4" s="1">
        <f>'[1]FY 26-27'!P913</f>
        <v>2230</v>
      </c>
      <c r="N4" s="1">
        <f>'[1]FY 26-27'!Q913</f>
        <v>2230</v>
      </c>
      <c r="O4" s="1">
        <f>'[1]FY 26-27'!R913</f>
        <v>2688</v>
      </c>
      <c r="P4" s="1">
        <f>'[1]FY 26-27'!S913</f>
        <v>2375</v>
      </c>
      <c r="Q4" s="1">
        <f>'[1]FY 26-27'!T913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'[1]FY 26-27'!E914</f>
        <v>3398.5089281889309</v>
      </c>
      <c r="D5" s="8">
        <f>'[1]FY 26-27'!F914</f>
        <v>3322.8950446879021</v>
      </c>
      <c r="E5" s="8">
        <f>'[1]FY 26-27'!G914</f>
        <v>3322.8950446879021</v>
      </c>
      <c r="F5" s="8">
        <f>'[1]FY 26-27'!H914</f>
        <v>3393.4128622510025</v>
      </c>
      <c r="G5" s="8">
        <f>'[1]FY 26-27'!J914</f>
        <v>3337.7776913961402</v>
      </c>
      <c r="H5" s="8">
        <f>'[1]FY 26-27'!K914</f>
        <v>3202.9549429182939</v>
      </c>
      <c r="I5" s="8">
        <f>'[1]FY 26-27'!L914</f>
        <v>3378.4704119313706</v>
      </c>
      <c r="J5" s="8">
        <f>'[1]FY 26-27'!M914</f>
        <v>3363.6282951524145</v>
      </c>
      <c r="K5" s="8">
        <f>'[1]FY 26-27'!N914</f>
        <v>3363.6282951524145</v>
      </c>
      <c r="L5" s="8">
        <f>'[1]FY 26-27'!O914</f>
        <v>3599.4861766645586</v>
      </c>
      <c r="M5" s="8">
        <f>'[1]FY 26-27'!P914</f>
        <v>3599.4861766645586</v>
      </c>
      <c r="N5" s="8">
        <f>'[1]FY 26-27'!Q914</f>
        <v>3599.4861766645586</v>
      </c>
      <c r="O5" s="8">
        <f>'[1]FY 26-27'!R914</f>
        <v>3398.5089281889309</v>
      </c>
      <c r="P5" s="8">
        <f>'[1]FY 26-27'!S914</f>
        <v>3436.2896961167407</v>
      </c>
      <c r="Q5" s="8">
        <f>'[1]FY 26-27'!T914</f>
        <v>3208.1179839098054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'[1]FY 26-27'!E915</f>
        <v>3313.5089281889309</v>
      </c>
      <c r="D6" s="8">
        <f>'[1]FY 26-27'!F915</f>
        <v>3237.8950446879021</v>
      </c>
      <c r="E6" s="8">
        <f>'[1]FY 26-27'!G915</f>
        <v>3237.8950446879021</v>
      </c>
      <c r="F6" s="8">
        <f>'[1]FY 26-27'!H915</f>
        <v>3308.4128622510025</v>
      </c>
      <c r="G6" s="8">
        <f>'[1]FY 26-27'!J915</f>
        <v>3252.7776913961402</v>
      </c>
      <c r="H6" s="8">
        <f>'[1]FY 26-27'!K915</f>
        <v>3117.9549429182939</v>
      </c>
      <c r="I6" s="8">
        <f>'[1]FY 26-27'!L915</f>
        <v>3293.4704119313706</v>
      </c>
      <c r="J6" s="8">
        <f>'[1]FY 26-27'!M915</f>
        <v>3278.6282951524145</v>
      </c>
      <c r="K6" s="8">
        <f>'[1]FY 26-27'!N915</f>
        <v>3278.6282951524145</v>
      </c>
      <c r="L6" s="8">
        <f>'[1]FY 26-27'!O915</f>
        <v>3514.4861766645586</v>
      </c>
      <c r="M6" s="8">
        <f>'[1]FY 26-27'!P915</f>
        <v>3514.4861766645586</v>
      </c>
      <c r="N6" s="8">
        <f>'[1]FY 26-27'!Q915</f>
        <v>3514.4861766645586</v>
      </c>
      <c r="O6" s="8">
        <f>'[1]FY 26-27'!R915</f>
        <v>3313.5089281889309</v>
      </c>
      <c r="P6" s="8">
        <f>'[1]FY 26-27'!S915</f>
        <v>3351.2896961167407</v>
      </c>
      <c r="Q6" s="8">
        <f>'[1]FY 26-27'!T915</f>
        <v>3123.1179839098054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'[1]FY 26-27'!E916</f>
        <v>7.4999999999999997E-3</v>
      </c>
      <c r="D7" s="4">
        <f>'[1]FY 26-27'!F916</f>
        <v>7.4999999999999997E-3</v>
      </c>
      <c r="E7" s="4">
        <f>'[1]FY 26-27'!G916</f>
        <v>7.4999999999999997E-3</v>
      </c>
      <c r="F7" s="4">
        <f>'[1]FY 26-27'!H916</f>
        <v>7.4999999999999997E-3</v>
      </c>
      <c r="G7" s="4">
        <f>'[1]FY 26-27'!J916</f>
        <v>1.1299999999999999E-2</v>
      </c>
      <c r="H7" s="4">
        <f>'[1]FY 26-27'!K916</f>
        <v>7.4999999999999997E-3</v>
      </c>
      <c r="I7" s="4">
        <f>'[1]FY 26-27'!L916</f>
        <v>7.4999999999999997E-3</v>
      </c>
      <c r="J7" s="4">
        <f>'[1]FY 26-27'!M916</f>
        <v>7.4999999999999997E-3</v>
      </c>
      <c r="K7" s="4">
        <f>'[1]FY 26-27'!N916</f>
        <v>7.4999999999999997E-3</v>
      </c>
      <c r="L7" s="4">
        <f>'[1]FY 26-27'!O916</f>
        <v>7.4999999999999997E-3</v>
      </c>
      <c r="M7" s="4">
        <f>'[1]FY 26-27'!P916</f>
        <v>7.4999999999999997E-3</v>
      </c>
      <c r="N7" s="4">
        <f>'[1]FY 26-27'!Q916</f>
        <v>7.4999999999999997E-3</v>
      </c>
      <c r="O7" s="4">
        <f>'[1]FY 26-27'!R916</f>
        <v>7.4999999999999997E-3</v>
      </c>
      <c r="P7" s="4">
        <f>'[1]FY 26-27'!S916</f>
        <v>5.0000000000000001E-3</v>
      </c>
      <c r="Q7" s="4">
        <f>'[1]FY 26-27'!T916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'[1]FY 26-27'!E917</f>
        <v>0.85</v>
      </c>
      <c r="D8" s="4">
        <f>'[1]FY 26-27'!F917</f>
        <v>0.85</v>
      </c>
      <c r="E8" s="4">
        <f>'[1]FY 26-27'!G917</f>
        <v>0.85</v>
      </c>
      <c r="F8" s="4">
        <f>'[1]FY 26-27'!H917</f>
        <v>0.85</v>
      </c>
      <c r="G8" s="4">
        <f>'[1]FY 26-27'!J917</f>
        <v>0.89</v>
      </c>
      <c r="H8" s="4">
        <f>'[1]FY 26-27'!K917</f>
        <v>0.85</v>
      </c>
      <c r="I8" s="4">
        <f>'[1]FY 26-27'!L917</f>
        <v>0.89</v>
      </c>
      <c r="J8" s="4">
        <f>'[1]FY 26-27'!M917</f>
        <v>0.89</v>
      </c>
      <c r="K8" s="4">
        <f>'[1]FY 26-27'!N917</f>
        <v>0.89</v>
      </c>
      <c r="L8" s="4">
        <f>'[1]FY 26-27'!O917</f>
        <v>0.89</v>
      </c>
      <c r="M8" s="4">
        <f>'[1]FY 26-27'!P917</f>
        <v>0.89</v>
      </c>
      <c r="N8" s="4">
        <f>'[1]FY 26-27'!Q917</f>
        <v>0.89</v>
      </c>
      <c r="O8" s="4">
        <f>'[1]FY 26-27'!R917</f>
        <v>0.89</v>
      </c>
      <c r="P8" s="4">
        <f>'[1]FY 26-27'!S917</f>
        <v>0.89</v>
      </c>
      <c r="Q8" s="4">
        <f>'[1]FY 26-27'!T917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'[1]FY 26-27'!E918</f>
        <v>600</v>
      </c>
      <c r="D9" s="8">
        <f>'[1]FY 26-27'!F918</f>
        <v>600</v>
      </c>
      <c r="E9" s="8">
        <f>'[1]FY 26-27'!G918</f>
        <v>600</v>
      </c>
      <c r="F9" s="8">
        <f>'[1]FY 26-27'!H918</f>
        <v>600</v>
      </c>
      <c r="G9" s="8">
        <f>'[1]FY 26-27'!J918</f>
        <v>600</v>
      </c>
      <c r="H9" s="8">
        <f>'[1]FY 26-27'!K918</f>
        <v>600</v>
      </c>
      <c r="I9" s="8">
        <f>'[1]FY 26-27'!L918</f>
        <v>200</v>
      </c>
      <c r="J9" s="8">
        <f>'[1]FY 26-27'!M918</f>
        <v>200</v>
      </c>
      <c r="K9" s="8">
        <f>'[1]FY 26-27'!N918</f>
        <v>200</v>
      </c>
      <c r="L9" s="8">
        <f>'[1]FY 26-27'!O918</f>
        <v>200</v>
      </c>
      <c r="M9" s="8">
        <f>'[1]FY 26-27'!P918</f>
        <v>200</v>
      </c>
      <c r="N9" s="8">
        <f>'[1]FY 26-27'!Q918</f>
        <v>200</v>
      </c>
      <c r="O9" s="8">
        <f>'[1]FY 26-27'!R918</f>
        <v>200</v>
      </c>
      <c r="P9" s="8">
        <f>'[1]FY 26-27'!S918</f>
        <v>200</v>
      </c>
      <c r="Q9" s="8">
        <f>'[1]FY 26-27'!T918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'[1]FY 26-27'!E919</f>
        <v>0.73</v>
      </c>
      <c r="D10" s="4">
        <f>'[1]FY 26-27'!F919</f>
        <v>0.73</v>
      </c>
      <c r="E10" s="4">
        <f>'[1]FY 26-27'!G919</f>
        <v>0.73</v>
      </c>
      <c r="F10" s="4">
        <f>'[1]FY 26-27'!H919</f>
        <v>0.73</v>
      </c>
      <c r="G10" s="4">
        <f>'[1]FY 26-27'!J919</f>
        <v>0.73</v>
      </c>
      <c r="H10" s="4">
        <f>'[1]FY 26-27'!K919</f>
        <v>0.73</v>
      </c>
      <c r="I10" s="4">
        <f>'[1]FY 26-27'!L919</f>
        <v>0.95</v>
      </c>
      <c r="J10" s="4">
        <f>'[1]FY 26-27'!M919</f>
        <v>0.95</v>
      </c>
      <c r="K10" s="4">
        <f>'[1]FY 26-27'!N919</f>
        <v>0.95</v>
      </c>
      <c r="L10" s="4">
        <f>'[1]FY 26-27'!O919</f>
        <v>0.95</v>
      </c>
      <c r="M10" s="4">
        <f>'[1]FY 26-27'!P919</f>
        <v>0.95</v>
      </c>
      <c r="N10" s="4">
        <f>'[1]FY 26-27'!Q919</f>
        <v>0.95</v>
      </c>
      <c r="O10" s="4">
        <f>'[1]FY 26-27'!R919</f>
        <v>0.95</v>
      </c>
      <c r="P10" s="4">
        <f>'[1]FY 26-27'!S919</f>
        <v>0.95</v>
      </c>
      <c r="Q10" s="4">
        <f>'[1]FY 26-27'!T919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'[1]FY 26-27'!E921</f>
        <v>0.67</v>
      </c>
      <c r="D12" s="18">
        <f>'[1]FY 26-27'!F921</f>
        <v>0.67</v>
      </c>
      <c r="E12" s="18">
        <f>'[1]FY 26-27'!G921</f>
        <v>0.67</v>
      </c>
      <c r="F12" s="18">
        <f>'[1]FY 26-27'!H921</f>
        <v>0.67</v>
      </c>
      <c r="G12" s="18">
        <f>'[1]FY 26-27'!J921</f>
        <v>0.75</v>
      </c>
      <c r="H12" s="18">
        <f>'[1]FY 26-27'!K921</f>
        <v>0.67</v>
      </c>
      <c r="I12" s="18">
        <f>'[1]FY 26-27'!L921</f>
        <v>0.95</v>
      </c>
      <c r="J12" s="18">
        <f>'[1]FY 26-27'!M921</f>
        <v>0.95</v>
      </c>
      <c r="K12" s="18">
        <f>'[1]FY 26-27'!N921</f>
        <v>0.95</v>
      </c>
      <c r="L12" s="18">
        <f>'[1]FY 26-27'!O921</f>
        <v>0.95</v>
      </c>
      <c r="M12" s="18">
        <f>'[1]FY 26-27'!P921</f>
        <v>0.95</v>
      </c>
      <c r="N12" s="18">
        <f>'[1]FY 26-27'!Q921</f>
        <v>0.95</v>
      </c>
      <c r="O12" s="18">
        <f>'[1]FY 26-27'!R921</f>
        <v>0.95</v>
      </c>
      <c r="P12" s="18">
        <f>'[1]FY 26-27'!S921</f>
        <v>0.95</v>
      </c>
      <c r="Q12" s="18">
        <f>'[1]FY 26-27'!T921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14.965427221417569</v>
      </c>
      <c r="D14" s="13">
        <f t="shared" ref="D14:Q14" si="3">(D13*D4*D7/D6)*(85/D8)</f>
        <v>14.984456018736578</v>
      </c>
      <c r="E14" s="13">
        <f t="shared" si="3"/>
        <v>14.984456018736578</v>
      </c>
      <c r="F14" s="13">
        <f t="shared" si="3"/>
        <v>13.693436497986594</v>
      </c>
      <c r="G14" s="13">
        <f t="shared" si="3"/>
        <v>22.0619203420543</v>
      </c>
      <c r="H14" s="13">
        <f t="shared" si="3"/>
        <v>14.288784952592682</v>
      </c>
      <c r="I14" s="13">
        <f t="shared" si="3"/>
        <v>18.182043553503139</v>
      </c>
      <c r="J14" s="13">
        <f t="shared" si="3"/>
        <v>18.264352369693174</v>
      </c>
      <c r="K14" s="13">
        <f t="shared" si="3"/>
        <v>18.264352369693174</v>
      </c>
      <c r="L14" s="13">
        <f t="shared" si="3"/>
        <v>15.998374894475177</v>
      </c>
      <c r="M14" s="13">
        <f t="shared" si="3"/>
        <v>15.998374894475177</v>
      </c>
      <c r="N14" s="13">
        <f t="shared" si="3"/>
        <v>15.998374894475177</v>
      </c>
      <c r="O14" s="13">
        <f t="shared" si="3"/>
        <v>20.453798123209662</v>
      </c>
      <c r="P14" s="13">
        <f t="shared" si="3"/>
        <v>11.912234373789001</v>
      </c>
      <c r="Q14" s="13">
        <f t="shared" si="3"/>
        <v>14.265163180117479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'[1]FY 26-27'!E927</f>
        <v>2943.4287806518996</v>
      </c>
      <c r="D18" s="16">
        <f>'[1]FY 26-27'!F927</f>
        <v>2760.8702066023257</v>
      </c>
      <c r="E18" s="16">
        <f>'[1]FY 26-27'!G927</f>
        <v>2760.8702066023257</v>
      </c>
      <c r="F18" s="16">
        <f>'[1]FY 26-27'!H927</f>
        <v>1379.6066295807666</v>
      </c>
      <c r="G18" s="16">
        <f>'[1]FY 26-27'!J927</f>
        <v>3723.1663703131871</v>
      </c>
      <c r="H18" s="16">
        <f>'[1]FY 26-27'!K927</f>
        <v>3723.0369943063938</v>
      </c>
      <c r="I18" s="16">
        <f>'[1]FY 26-27'!L927</f>
        <v>0</v>
      </c>
      <c r="J18" s="16">
        <f>'[1]FY 26-27'!M927</f>
        <v>0</v>
      </c>
      <c r="K18" s="16">
        <f>'[1]FY 26-27'!N927</f>
        <v>0</v>
      </c>
      <c r="L18" s="16">
        <f>'[1]FY 26-27'!O927</f>
        <v>1211.7398974242869</v>
      </c>
      <c r="M18" s="16">
        <f>'[1]FY 26-27'!P927</f>
        <v>0</v>
      </c>
      <c r="N18" s="16">
        <f>'[1]FY 26-27'!Q927</f>
        <v>0</v>
      </c>
      <c r="O18" s="16">
        <f>'[1]FY 26-27'!R927</f>
        <v>0</v>
      </c>
      <c r="P18" s="16">
        <f>'[1]FY 26-27'!S927</f>
        <v>0</v>
      </c>
      <c r="Q18" s="16">
        <f>'[1]FY 26-27'!T927</f>
        <v>1861.41458341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'[1]FY 26-27'!E928</f>
        <v>SBC</v>
      </c>
      <c r="D19" s="15" t="str">
        <f>'[1]FY 26-27'!F928</f>
        <v>SBC</v>
      </c>
      <c r="E19" s="15" t="str">
        <f>'[1]FY 26-27'!G928</f>
        <v>SBC</v>
      </c>
      <c r="F19" s="15" t="str">
        <f>'[1]FY 26-27'!H928</f>
        <v>SBC</v>
      </c>
      <c r="G19" s="15" t="str">
        <f>'[1]FY 26-27'!J928</f>
        <v>Limestone</v>
      </c>
      <c r="H19" s="15" t="str">
        <f>'[1]FY 26-27'!K928</f>
        <v>SBC</v>
      </c>
      <c r="I19" s="15" t="str">
        <f>'[1]FY 26-27'!L928</f>
        <v>Limestone</v>
      </c>
      <c r="J19" s="15" t="str">
        <f>'[1]FY 26-27'!M928</f>
        <v>Limestone</v>
      </c>
      <c r="K19" s="15" t="str">
        <f>'[1]FY 26-27'!N928</f>
        <v>Limestone</v>
      </c>
      <c r="L19" s="15" t="str">
        <f>'[1]FY 26-27'!O928</f>
        <v>Limestone</v>
      </c>
      <c r="M19" s="15" t="str">
        <f>'[1]FY 26-27'!P928</f>
        <v>Limestone</v>
      </c>
      <c r="N19" s="15" t="str">
        <f>'[1]FY 26-27'!Q928</f>
        <v>Limestone</v>
      </c>
      <c r="O19" s="15" t="str">
        <f>'[1]FY 26-27'!R928</f>
        <v>Limestone</v>
      </c>
      <c r="P19" s="15" t="str">
        <f>'[1]FY 26-27'!S928</f>
        <v>Limestone</v>
      </c>
      <c r="Q19" s="15" t="str">
        <f>'[1]FY 26-27'!T928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22.0619203420543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18.264352369693174</v>
      </c>
      <c r="K20" s="12">
        <f t="shared" si="5"/>
        <v>18.264352369693174</v>
      </c>
      <c r="L20" s="12">
        <f t="shared" si="5"/>
        <v>15.998374894475177</v>
      </c>
      <c r="M20" s="12">
        <f t="shared" si="5"/>
        <v>15.998374894475177</v>
      </c>
      <c r="N20" s="12">
        <f t="shared" si="5"/>
        <v>15.998374894475177</v>
      </c>
      <c r="O20" s="12">
        <f t="shared" si="5"/>
        <v>20.453798123209662</v>
      </c>
      <c r="P20" s="12">
        <f t="shared" si="5"/>
        <v>11.912234373789001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41554.28866802682</v>
      </c>
      <c r="D21" s="16">
        <f t="shared" si="6"/>
        <v>38976.991152032831</v>
      </c>
      <c r="E21" s="16">
        <f t="shared" si="6"/>
        <v>38976.991152032831</v>
      </c>
      <c r="F21" s="16">
        <f t="shared" si="6"/>
        <v>19476.799476434353</v>
      </c>
      <c r="G21" s="16">
        <f t="shared" si="6"/>
        <v>82140.199882064975</v>
      </c>
      <c r="H21" s="16">
        <f t="shared" si="6"/>
        <v>52560.522272560855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19385.869153586638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si="6"/>
        <v>26278.794118729409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186.55989047238515</v>
      </c>
      <c r="D23" s="16">
        <f t="shared" ref="D23:Q23" si="8">D22*D21/10^7</f>
        <v>174.98899471864439</v>
      </c>
      <c r="E23" s="16">
        <f t="shared" si="8"/>
        <v>174.98899471864439</v>
      </c>
      <c r="F23" s="16">
        <f t="shared" si="8"/>
        <v>87.441987182227948</v>
      </c>
      <c r="G23" s="16">
        <f t="shared" si="8"/>
        <v>26.521017036921727</v>
      </c>
      <c r="H23" s="16">
        <f t="shared" si="8"/>
        <v>235.97288252668648</v>
      </c>
      <c r="I23" s="16">
        <f t="shared" si="8"/>
        <v>0</v>
      </c>
      <c r="J23" s="16">
        <f t="shared" si="8"/>
        <v>0</v>
      </c>
      <c r="K23" s="16">
        <f t="shared" si="8"/>
        <v>0</v>
      </c>
      <c r="L23" s="16">
        <f t="shared" si="8"/>
        <v>6.259212502964286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6">
        <f t="shared" si="8"/>
        <v>0</v>
      </c>
      <c r="Q23" s="16">
        <f t="shared" si="8"/>
        <v>117.97985502056515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2943.4287806518996</v>
      </c>
      <c r="D27" s="17">
        <f t="shared" ref="D27:Q27" si="9">D18</f>
        <v>2760.8702066023257</v>
      </c>
      <c r="E27" s="17">
        <f t="shared" si="9"/>
        <v>2760.8702066023257</v>
      </c>
      <c r="F27" s="17">
        <f t="shared" si="9"/>
        <v>1379.6066295807666</v>
      </c>
      <c r="G27" s="17">
        <f t="shared" si="9"/>
        <v>3723.1663703131871</v>
      </c>
      <c r="H27" s="17">
        <f t="shared" si="9"/>
        <v>3723.0369943063938</v>
      </c>
      <c r="I27" s="17">
        <f t="shared" si="9"/>
        <v>0</v>
      </c>
      <c r="J27" s="17">
        <f t="shared" si="9"/>
        <v>0</v>
      </c>
      <c r="K27" s="17">
        <f t="shared" si="9"/>
        <v>0</v>
      </c>
      <c r="L27" s="17">
        <f t="shared" si="9"/>
        <v>1211.7398974242869</v>
      </c>
      <c r="M27" s="17">
        <f t="shared" si="9"/>
        <v>0</v>
      </c>
      <c r="N27" s="17">
        <f t="shared" si="9"/>
        <v>0</v>
      </c>
      <c r="O27" s="17">
        <f t="shared" si="9"/>
        <v>0</v>
      </c>
      <c r="P27" s="17">
        <f t="shared" si="9"/>
        <v>0</v>
      </c>
      <c r="Q27" s="17">
        <f t="shared" si="9"/>
        <v>1861.41458341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'[1]FY 26-27'!E937</f>
        <v>Ammonia</v>
      </c>
      <c r="D28" s="7" t="str">
        <f>'[1]FY 26-27'!F937</f>
        <v>Ammonia</v>
      </c>
      <c r="E28" s="7" t="str">
        <f>'[1]FY 26-27'!G937</f>
        <v>Ammonia</v>
      </c>
      <c r="F28" s="7" t="str">
        <f>'[1]FY 26-27'!H937</f>
        <v>Ammonia</v>
      </c>
      <c r="G28" s="7" t="str">
        <f>'[1]FY 26-27'!J937</f>
        <v>Ammonia</v>
      </c>
      <c r="H28" s="7" t="str">
        <f>'[1]FY 26-27'!K937</f>
        <v>Ammonia</v>
      </c>
      <c r="I28" s="7" t="str">
        <f>'[1]FY 26-27'!L937</f>
        <v>Ammonia</v>
      </c>
      <c r="J28" s="7" t="str">
        <f>'[1]FY 26-27'!M937</f>
        <v>Ammonia</v>
      </c>
      <c r="K28" s="7" t="str">
        <f>'[1]FY 26-27'!N937</f>
        <v>Ammonia</v>
      </c>
      <c r="L28" s="7" t="str">
        <f>'[1]FY 26-27'!O937</f>
        <v>Ammonia</v>
      </c>
      <c r="M28" s="7" t="str">
        <f>'[1]FY 26-27'!P937</f>
        <v>Ammonia</v>
      </c>
      <c r="N28" s="7" t="str">
        <f>'[1]FY 26-27'!Q937</f>
        <v>Ammonia</v>
      </c>
      <c r="O28" s="7" t="str">
        <f>'[1]FY 26-27'!R937</f>
        <v>Ammonia</v>
      </c>
      <c r="P28" s="7" t="str">
        <f>'[1]FY 26-27'!S937</f>
        <v>Ammonia</v>
      </c>
      <c r="Q28" s="7" t="str">
        <f>'[1]FY 26-27'!T937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'[1]FY 26-27'!E938</f>
        <v>0.6</v>
      </c>
      <c r="D29" s="7">
        <f>'[1]FY 26-27'!F938</f>
        <v>0.6</v>
      </c>
      <c r="E29" s="7">
        <f>'[1]FY 26-27'!G938</f>
        <v>0.6</v>
      </c>
      <c r="F29" s="7">
        <f>'[1]FY 26-27'!H938</f>
        <v>0.6</v>
      </c>
      <c r="G29" s="7">
        <f>'[1]FY 26-27'!J938</f>
        <v>0.6</v>
      </c>
      <c r="H29" s="7">
        <f>'[1]FY 26-27'!K938</f>
        <v>0.6</v>
      </c>
      <c r="I29" s="7">
        <f>'[1]FY 26-27'!L938</f>
        <v>0.6</v>
      </c>
      <c r="J29" s="7">
        <f>'[1]FY 26-27'!M938</f>
        <v>0.6</v>
      </c>
      <c r="K29" s="7">
        <f>'[1]FY 26-27'!N938</f>
        <v>0.6</v>
      </c>
      <c r="L29" s="7">
        <f>'[1]FY 26-27'!O938</f>
        <v>0.6</v>
      </c>
      <c r="M29" s="7">
        <f>'[1]FY 26-27'!P938</f>
        <v>0.6</v>
      </c>
      <c r="N29" s="7">
        <f>'[1]FY 26-27'!Q938</f>
        <v>0.6</v>
      </c>
      <c r="O29" s="7">
        <f>'[1]FY 26-27'!R938</f>
        <v>0.6</v>
      </c>
      <c r="P29" s="7">
        <f>'[1]FY 26-27'!S938</f>
        <v>0.6</v>
      </c>
      <c r="Q29" s="7">
        <f>'[1]FY 26-27'!T938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1766.0572683911398</v>
      </c>
      <c r="D30" s="16">
        <f t="shared" si="11"/>
        <v>1656.5221239613954</v>
      </c>
      <c r="E30" s="16">
        <f t="shared" si="11"/>
        <v>1656.5221239613954</v>
      </c>
      <c r="F30" s="16">
        <f t="shared" si="11"/>
        <v>827.76397774845998</v>
      </c>
      <c r="G30" s="16">
        <f t="shared" si="11"/>
        <v>2233.8998221879124</v>
      </c>
      <c r="H30" s="16">
        <f t="shared" si="11"/>
        <v>2233.8221965838361</v>
      </c>
      <c r="I30" s="16">
        <f t="shared" si="11"/>
        <v>0</v>
      </c>
      <c r="J30" s="16">
        <f t="shared" si="11"/>
        <v>0</v>
      </c>
      <c r="K30" s="16">
        <f t="shared" si="11"/>
        <v>0</v>
      </c>
      <c r="L30" s="16">
        <f t="shared" si="11"/>
        <v>727.04393845457219</v>
      </c>
      <c r="M30" s="16">
        <f t="shared" si="11"/>
        <v>0</v>
      </c>
      <c r="N30" s="16">
        <f t="shared" si="11"/>
        <v>0</v>
      </c>
      <c r="O30" s="16">
        <f t="shared" si="11"/>
        <v>0</v>
      </c>
      <c r="P30" s="16">
        <f t="shared" si="11"/>
        <v>0</v>
      </c>
      <c r="Q30" s="16">
        <f t="shared" si="11"/>
        <v>1116.8487500459999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'[1]FY 26-27'!E940</f>
        <v>116.82</v>
      </c>
      <c r="D31" s="7">
        <f>'[1]FY 26-27'!F940</f>
        <v>116.82</v>
      </c>
      <c r="E31" s="7">
        <f>'[1]FY 26-27'!G940</f>
        <v>116.82</v>
      </c>
      <c r="F31" s="7">
        <f>'[1]FY 26-27'!H940</f>
        <v>116.82</v>
      </c>
      <c r="G31" s="7">
        <f>'[1]FY 26-27'!J940</f>
        <v>116.82</v>
      </c>
      <c r="H31" s="7">
        <f>'[1]FY 26-27'!K940</f>
        <v>116.82</v>
      </c>
      <c r="I31" s="7">
        <f>'[1]FY 26-27'!L940</f>
        <v>116.82</v>
      </c>
      <c r="J31" s="7">
        <f>'[1]FY 26-27'!M940</f>
        <v>116.82</v>
      </c>
      <c r="K31" s="7">
        <f>'[1]FY 26-27'!N940</f>
        <v>116.82</v>
      </c>
      <c r="L31" s="7">
        <f>'[1]FY 26-27'!O940</f>
        <v>116.82</v>
      </c>
      <c r="M31" s="7">
        <f>'[1]FY 26-27'!P940</f>
        <v>116.82</v>
      </c>
      <c r="N31" s="7">
        <f>'[1]FY 26-27'!Q940</f>
        <v>116.82</v>
      </c>
      <c r="O31" s="7">
        <f>'[1]FY 26-27'!R940</f>
        <v>116.82</v>
      </c>
      <c r="P31" s="7">
        <f>'[1]FY 26-27'!S940</f>
        <v>116.82</v>
      </c>
      <c r="Q31" s="7">
        <f>'[1]FY 26-27'!T940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2.0631081009345294E-2</v>
      </c>
      <c r="D32" s="16">
        <f t="shared" ref="D32:Q32" si="12">D31*D30/10^7</f>
        <v>1.9351491452117019E-2</v>
      </c>
      <c r="E32" s="16">
        <f t="shared" si="12"/>
        <v>1.9351491452117019E-2</v>
      </c>
      <c r="F32" s="16">
        <f t="shared" si="12"/>
        <v>9.6699387880575093E-3</v>
      </c>
      <c r="G32" s="16">
        <f t="shared" si="12"/>
        <v>2.6096417722799189E-2</v>
      </c>
      <c r="H32" s="16">
        <f t="shared" si="12"/>
        <v>2.6095510900492374E-2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8.4933272890263117E-3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1.3047027098037369E-2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186.5805215533945</v>
      </c>
      <c r="D34" s="21">
        <f t="shared" ref="D34:Q34" si="13">D23+D32</f>
        <v>175.00834621009651</v>
      </c>
      <c r="E34" s="21">
        <f t="shared" si="13"/>
        <v>175.00834621009651</v>
      </c>
      <c r="F34" s="21">
        <f t="shared" si="13"/>
        <v>87.451657121015998</v>
      </c>
      <c r="G34" s="21">
        <f t="shared" si="13"/>
        <v>26.547113454644524</v>
      </c>
      <c r="H34" s="21">
        <f t="shared" si="13"/>
        <v>235.99897803758697</v>
      </c>
      <c r="I34" s="21">
        <f t="shared" si="13"/>
        <v>0</v>
      </c>
      <c r="J34" s="21">
        <f t="shared" si="13"/>
        <v>0</v>
      </c>
      <c r="K34" s="21">
        <f t="shared" si="13"/>
        <v>0</v>
      </c>
      <c r="L34" s="21">
        <f t="shared" si="13"/>
        <v>6.2677058302533126</v>
      </c>
      <c r="M34" s="21">
        <f t="shared" si="13"/>
        <v>0</v>
      </c>
      <c r="N34" s="21">
        <f t="shared" si="13"/>
        <v>0</v>
      </c>
      <c r="O34" s="21">
        <f t="shared" si="13"/>
        <v>0</v>
      </c>
      <c r="P34" s="21">
        <f t="shared" si="13"/>
        <v>0</v>
      </c>
      <c r="Q34" s="21">
        <f t="shared" si="13"/>
        <v>117.99290204766319</v>
      </c>
      <c r="R3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1FDF-19D1-4D94-84A3-E536CEF8B3CE}">
  <dimension ref="A1:R34"/>
  <sheetViews>
    <sheetView showGridLines="0" workbookViewId="0">
      <pane xSplit="2" ySplit="3" topLeftCell="G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4.8164062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'[1]FY 27-28'!E913</f>
        <v>2688</v>
      </c>
      <c r="D4" s="1">
        <f>'[1]FY 27-28'!F913</f>
        <v>2630</v>
      </c>
      <c r="E4" s="1">
        <f>'[1]FY 27-28'!G913</f>
        <v>2630</v>
      </c>
      <c r="F4" s="1">
        <f>'[1]FY 27-28'!H913</f>
        <v>2455.75</v>
      </c>
      <c r="G4" s="1">
        <f>'[1]FY 27-28'!J913</f>
        <v>2415</v>
      </c>
      <c r="H4" s="1">
        <f>'[1]FY 27-28'!K913</f>
        <v>2415</v>
      </c>
      <c r="I4" s="1">
        <f>'[1]FY 27-28'!L913</f>
        <v>2375</v>
      </c>
      <c r="J4" s="1">
        <f>'[1]FY 27-28'!M913</f>
        <v>2375</v>
      </c>
      <c r="K4" s="1">
        <f>'[1]FY 27-28'!N913</f>
        <v>2375</v>
      </c>
      <c r="L4" s="1">
        <f>'[1]FY 27-28'!O913</f>
        <v>2230</v>
      </c>
      <c r="M4" s="1">
        <f>'[1]FY 27-28'!P913</f>
        <v>2230</v>
      </c>
      <c r="N4" s="1">
        <f>'[1]FY 27-28'!Q913</f>
        <v>2230</v>
      </c>
      <c r="O4" s="1">
        <f>'[1]FY 27-28'!R913</f>
        <v>2688</v>
      </c>
      <c r="P4" s="1">
        <f>'[1]FY 27-28'!S913</f>
        <v>2375</v>
      </c>
      <c r="Q4" s="1">
        <f>'[1]FY 27-28'!T913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'[1]FY 27-28'!E914</f>
        <v>3398.5080262413176</v>
      </c>
      <c r="D5" s="8">
        <f>'[1]FY 27-28'!F914</f>
        <v>3322.8950446879021</v>
      </c>
      <c r="E5" s="8">
        <f>'[1]FY 27-28'!G914</f>
        <v>3322.8950446879021</v>
      </c>
      <c r="F5" s="8">
        <f>'[1]FY 27-28'!H914</f>
        <v>3393.4128622510025</v>
      </c>
      <c r="G5" s="8">
        <f>'[1]FY 27-28'!J914</f>
        <v>3337.7776913961407</v>
      </c>
      <c r="H5" s="8">
        <f>'[1]FY 27-28'!K914</f>
        <v>3202.9549429182939</v>
      </c>
      <c r="I5" s="8">
        <f>'[1]FY 27-28'!L914</f>
        <v>3378.4704119313706</v>
      </c>
      <c r="J5" s="8">
        <f>'[1]FY 27-28'!M914</f>
        <v>3363.6282951524145</v>
      </c>
      <c r="K5" s="8">
        <f>'[1]FY 27-28'!N914</f>
        <v>3363.6282951524145</v>
      </c>
      <c r="L5" s="8">
        <f>'[1]FY 27-28'!O914</f>
        <v>3587.7677600666402</v>
      </c>
      <c r="M5" s="8">
        <f>'[1]FY 27-28'!P914</f>
        <v>3587.7677600666402</v>
      </c>
      <c r="N5" s="8">
        <f>'[1]FY 27-28'!Q914</f>
        <v>3587.7677600666402</v>
      </c>
      <c r="O5" s="8">
        <f>'[1]FY 27-28'!R914</f>
        <v>3398.5080262413176</v>
      </c>
      <c r="P5" s="8">
        <f>'[1]FY 27-28'!S914</f>
        <v>3446.2481299323463</v>
      </c>
      <c r="Q5" s="8">
        <f>'[1]FY 27-28'!T914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'[1]FY 27-28'!E915</f>
        <v>3313.5080262413176</v>
      </c>
      <c r="D6" s="8">
        <f>'[1]FY 27-28'!F915</f>
        <v>3237.8950446879021</v>
      </c>
      <c r="E6" s="8">
        <f>'[1]FY 27-28'!G915</f>
        <v>3237.8950446879021</v>
      </c>
      <c r="F6" s="8">
        <f>'[1]FY 27-28'!H915</f>
        <v>3308.4128622510025</v>
      </c>
      <c r="G6" s="8">
        <f>'[1]FY 27-28'!J915</f>
        <v>3252.7776913961407</v>
      </c>
      <c r="H6" s="8">
        <f>'[1]FY 27-28'!K915</f>
        <v>3117.9549429182939</v>
      </c>
      <c r="I6" s="8">
        <f>'[1]FY 27-28'!L915</f>
        <v>3293.4704119313706</v>
      </c>
      <c r="J6" s="8">
        <f>'[1]FY 27-28'!M915</f>
        <v>3278.6282951524145</v>
      </c>
      <c r="K6" s="8">
        <f>'[1]FY 27-28'!N915</f>
        <v>3278.6282951524145</v>
      </c>
      <c r="L6" s="8">
        <f>'[1]FY 27-28'!O915</f>
        <v>3502.7677600666402</v>
      </c>
      <c r="M6" s="8">
        <f>'[1]FY 27-28'!P915</f>
        <v>3502.7677600666402</v>
      </c>
      <c r="N6" s="8">
        <f>'[1]FY 27-28'!Q915</f>
        <v>3502.7677600666402</v>
      </c>
      <c r="O6" s="8">
        <f>'[1]FY 27-28'!R915</f>
        <v>3313.5080262413176</v>
      </c>
      <c r="P6" s="8">
        <f>'[1]FY 27-28'!S915</f>
        <v>3361.2481299323463</v>
      </c>
      <c r="Q6" s="8">
        <f>'[1]FY 27-28'!T915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'[1]FY 27-28'!E916</f>
        <v>7.4999999999999997E-3</v>
      </c>
      <c r="D7" s="4">
        <f>'[1]FY 27-28'!F916</f>
        <v>7.4999999999999997E-3</v>
      </c>
      <c r="E7" s="4">
        <f>'[1]FY 27-28'!G916</f>
        <v>7.4999999999999997E-3</v>
      </c>
      <c r="F7" s="4">
        <f>'[1]FY 27-28'!H916</f>
        <v>7.4999999999999997E-3</v>
      </c>
      <c r="G7" s="4">
        <f>'[1]FY 27-28'!J916</f>
        <v>1.1299999999999999E-2</v>
      </c>
      <c r="H7" s="4">
        <f>'[1]FY 27-28'!K916</f>
        <v>7.4999999999999997E-3</v>
      </c>
      <c r="I7" s="4">
        <f>'[1]FY 27-28'!L916</f>
        <v>7.4999999999999997E-3</v>
      </c>
      <c r="J7" s="4">
        <f>'[1]FY 27-28'!M916</f>
        <v>7.4999999999999997E-3</v>
      </c>
      <c r="K7" s="4">
        <f>'[1]FY 27-28'!N916</f>
        <v>7.4999999999999997E-3</v>
      </c>
      <c r="L7" s="4">
        <f>'[1]FY 27-28'!O916</f>
        <v>7.4999999999999997E-3</v>
      </c>
      <c r="M7" s="4">
        <f>'[1]FY 27-28'!P916</f>
        <v>7.4999999999999997E-3</v>
      </c>
      <c r="N7" s="4">
        <f>'[1]FY 27-28'!Q916</f>
        <v>7.4999999999999997E-3</v>
      </c>
      <c r="O7" s="4">
        <f>'[1]FY 27-28'!R916</f>
        <v>7.4999999999999997E-3</v>
      </c>
      <c r="P7" s="4">
        <f>'[1]FY 27-28'!S916</f>
        <v>5.0000000000000001E-3</v>
      </c>
      <c r="Q7" s="4">
        <f>'[1]FY 27-28'!T916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'[1]FY 27-28'!E917</f>
        <v>0.85</v>
      </c>
      <c r="D8" s="4">
        <f>'[1]FY 27-28'!F917</f>
        <v>0.85</v>
      </c>
      <c r="E8" s="4">
        <f>'[1]FY 27-28'!G917</f>
        <v>0.85</v>
      </c>
      <c r="F8" s="4">
        <f>'[1]FY 27-28'!H917</f>
        <v>0.85</v>
      </c>
      <c r="G8" s="4">
        <f>'[1]FY 27-28'!J917</f>
        <v>0.89</v>
      </c>
      <c r="H8" s="4">
        <f>'[1]FY 27-28'!K917</f>
        <v>0.85</v>
      </c>
      <c r="I8" s="4">
        <f>'[1]FY 27-28'!L917</f>
        <v>0.89</v>
      </c>
      <c r="J8" s="4">
        <f>'[1]FY 27-28'!M917</f>
        <v>0.89</v>
      </c>
      <c r="K8" s="4">
        <f>'[1]FY 27-28'!N917</f>
        <v>0.89</v>
      </c>
      <c r="L8" s="4">
        <f>'[1]FY 27-28'!O917</f>
        <v>0.89</v>
      </c>
      <c r="M8" s="4">
        <f>'[1]FY 27-28'!P917</f>
        <v>0.89</v>
      </c>
      <c r="N8" s="4">
        <f>'[1]FY 27-28'!Q917</f>
        <v>0.89</v>
      </c>
      <c r="O8" s="4">
        <f>'[1]FY 27-28'!R917</f>
        <v>0.89</v>
      </c>
      <c r="P8" s="4">
        <f>'[1]FY 27-28'!S917</f>
        <v>0.89</v>
      </c>
      <c r="Q8" s="4">
        <f>'[1]FY 27-28'!T917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'[1]FY 27-28'!E918</f>
        <v>600</v>
      </c>
      <c r="D9" s="8">
        <f>'[1]FY 27-28'!F918</f>
        <v>600</v>
      </c>
      <c r="E9" s="8">
        <f>'[1]FY 27-28'!G918</f>
        <v>600</v>
      </c>
      <c r="F9" s="8">
        <f>'[1]FY 27-28'!H918</f>
        <v>600</v>
      </c>
      <c r="G9" s="8">
        <f>'[1]FY 27-28'!J918</f>
        <v>600</v>
      </c>
      <c r="H9" s="8">
        <f>'[1]FY 27-28'!K918</f>
        <v>600</v>
      </c>
      <c r="I9" s="8">
        <f>'[1]FY 27-28'!L918</f>
        <v>200</v>
      </c>
      <c r="J9" s="8">
        <f>'[1]FY 27-28'!M918</f>
        <v>200</v>
      </c>
      <c r="K9" s="8">
        <f>'[1]FY 27-28'!N918</f>
        <v>200</v>
      </c>
      <c r="L9" s="8">
        <f>'[1]FY 27-28'!O918</f>
        <v>200</v>
      </c>
      <c r="M9" s="8">
        <f>'[1]FY 27-28'!P918</f>
        <v>200</v>
      </c>
      <c r="N9" s="8">
        <f>'[1]FY 27-28'!Q918</f>
        <v>200</v>
      </c>
      <c r="O9" s="8">
        <f>'[1]FY 27-28'!R918</f>
        <v>200</v>
      </c>
      <c r="P9" s="8">
        <f>'[1]FY 27-28'!S918</f>
        <v>200</v>
      </c>
      <c r="Q9" s="8">
        <f>'[1]FY 27-28'!T918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'[1]FY 27-28'!E919</f>
        <v>0.73</v>
      </c>
      <c r="D10" s="4">
        <f>'[1]FY 27-28'!F919</f>
        <v>0.73</v>
      </c>
      <c r="E10" s="4">
        <f>'[1]FY 27-28'!G919</f>
        <v>0.73</v>
      </c>
      <c r="F10" s="4">
        <f>'[1]FY 27-28'!H919</f>
        <v>0.73</v>
      </c>
      <c r="G10" s="4">
        <f>'[1]FY 27-28'!J919</f>
        <v>0.73</v>
      </c>
      <c r="H10" s="4">
        <f>'[1]FY 27-28'!K919</f>
        <v>0.73</v>
      </c>
      <c r="I10" s="4">
        <f>'[1]FY 27-28'!L919</f>
        <v>0.95</v>
      </c>
      <c r="J10" s="4">
        <f>'[1]FY 27-28'!M919</f>
        <v>0.95</v>
      </c>
      <c r="K10" s="4">
        <f>'[1]FY 27-28'!N919</f>
        <v>0.95</v>
      </c>
      <c r="L10" s="4">
        <f>'[1]FY 27-28'!O919</f>
        <v>0.95</v>
      </c>
      <c r="M10" s="4">
        <f>'[1]FY 27-28'!P919</f>
        <v>0.95</v>
      </c>
      <c r="N10" s="4">
        <f>'[1]FY 27-28'!Q919</f>
        <v>0.95</v>
      </c>
      <c r="O10" s="4">
        <f>'[1]FY 27-28'!R919</f>
        <v>0.95</v>
      </c>
      <c r="P10" s="4">
        <f>'[1]FY 27-28'!S919</f>
        <v>0.95</v>
      </c>
      <c r="Q10" s="4">
        <f>'[1]FY 27-28'!T919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'[1]FY 27-28'!E921</f>
        <v>0.67</v>
      </c>
      <c r="D12" s="18">
        <f>'[1]FY 27-28'!F921</f>
        <v>0.67</v>
      </c>
      <c r="E12" s="18">
        <f>'[1]FY 27-28'!G921</f>
        <v>0.67</v>
      </c>
      <c r="F12" s="18">
        <f>'[1]FY 27-28'!H921</f>
        <v>0.67</v>
      </c>
      <c r="G12" s="18">
        <f>'[1]FY 27-28'!J921</f>
        <v>0.75</v>
      </c>
      <c r="H12" s="18">
        <f>'[1]FY 27-28'!K921</f>
        <v>0.67</v>
      </c>
      <c r="I12" s="18">
        <f>'[1]FY 27-28'!L921</f>
        <v>0.95</v>
      </c>
      <c r="J12" s="18">
        <f>'[1]FY 27-28'!M921</f>
        <v>0.95</v>
      </c>
      <c r="K12" s="18">
        <f>'[1]FY 27-28'!N921</f>
        <v>0.95</v>
      </c>
      <c r="L12" s="18">
        <f>'[1]FY 27-28'!O921</f>
        <v>0.95</v>
      </c>
      <c r="M12" s="18">
        <f>'[1]FY 27-28'!P921</f>
        <v>0.95</v>
      </c>
      <c r="N12" s="18">
        <f>'[1]FY 27-28'!Q921</f>
        <v>0.95</v>
      </c>
      <c r="O12" s="18">
        <f>'[1]FY 27-28'!R921</f>
        <v>0.95</v>
      </c>
      <c r="P12" s="18">
        <f>'[1]FY 27-28'!S921</f>
        <v>0.95</v>
      </c>
      <c r="Q12" s="18">
        <f>'[1]FY 27-28'!T921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14.965431295055312</v>
      </c>
      <c r="D14" s="13">
        <f t="shared" ref="D14:Q14" si="3">(D13*D4*D7/D6)*(85/D8)</f>
        <v>14.984456018736578</v>
      </c>
      <c r="E14" s="13">
        <f t="shared" si="3"/>
        <v>14.984456018736578</v>
      </c>
      <c r="F14" s="13">
        <f t="shared" si="3"/>
        <v>13.693436497986594</v>
      </c>
      <c r="G14" s="13">
        <f t="shared" si="3"/>
        <v>22.061920342054297</v>
      </c>
      <c r="H14" s="13">
        <f t="shared" si="3"/>
        <v>14.288784952592682</v>
      </c>
      <c r="I14" s="13">
        <f t="shared" si="3"/>
        <v>18.182043553503139</v>
      </c>
      <c r="J14" s="13">
        <f t="shared" si="3"/>
        <v>18.264352369693174</v>
      </c>
      <c r="K14" s="13">
        <f t="shared" si="3"/>
        <v>18.264352369693174</v>
      </c>
      <c r="L14" s="13">
        <f t="shared" si="3"/>
        <v>16.051897033179447</v>
      </c>
      <c r="M14" s="13">
        <f t="shared" si="3"/>
        <v>16.051897033179447</v>
      </c>
      <c r="N14" s="13">
        <f t="shared" si="3"/>
        <v>16.051897033179447</v>
      </c>
      <c r="O14" s="13">
        <f t="shared" si="3"/>
        <v>20.453803690799734</v>
      </c>
      <c r="P14" s="13">
        <f t="shared" si="3"/>
        <v>11.876941770261469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'[1]FY 27-28'!E927</f>
        <v>2943.4549476700004</v>
      </c>
      <c r="D18" s="16">
        <f>'[1]FY 27-28'!F927</f>
        <v>2760.8702066023257</v>
      </c>
      <c r="E18" s="16">
        <f>'[1]FY 27-28'!G927</f>
        <v>2760.8702066023257</v>
      </c>
      <c r="F18" s="16">
        <f>'[1]FY 27-28'!H927</f>
        <v>1379.6066295807666</v>
      </c>
      <c r="G18" s="16">
        <f>'[1]FY 27-28'!J927</f>
        <v>3722.896989137917</v>
      </c>
      <c r="H18" s="16">
        <f>'[1]FY 27-28'!K927</f>
        <v>3723.0369943063938</v>
      </c>
      <c r="I18" s="16">
        <f>'[1]FY 27-28'!L927</f>
        <v>3722.8497024571238</v>
      </c>
      <c r="J18" s="16">
        <f>'[1]FY 27-28'!M927</f>
        <v>3722.858479755972</v>
      </c>
      <c r="K18" s="16">
        <f>'[1]FY 27-28'!N927</f>
        <v>2794.6937628853047</v>
      </c>
      <c r="L18" s="16">
        <f>'[1]FY 27-28'!O927</f>
        <v>4914.2379026016606</v>
      </c>
      <c r="M18" s="16">
        <f>'[1]FY 27-28'!P927</f>
        <v>4914.2379026016606</v>
      </c>
      <c r="N18" s="16">
        <f>'[1]FY 27-28'!Q927</f>
        <v>3689.0443433228907</v>
      </c>
      <c r="O18" s="16">
        <f>'[1]FY 27-28'!R927</f>
        <v>5241.7690848917819</v>
      </c>
      <c r="P18" s="16">
        <f>'[1]FY 27-28'!S927</f>
        <v>5589.5668745917437</v>
      </c>
      <c r="Q18" s="16">
        <f>'[1]FY 27-28'!T927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'[1]FY 27-28'!E928</f>
        <v>SBC</v>
      </c>
      <c r="D19" s="15" t="str">
        <f>'[1]FY 27-28'!F928</f>
        <v>SBC</v>
      </c>
      <c r="E19" s="15" t="str">
        <f>'[1]FY 27-28'!G928</f>
        <v>SBC</v>
      </c>
      <c r="F19" s="15" t="str">
        <f>'[1]FY 27-28'!H928</f>
        <v>SBC</v>
      </c>
      <c r="G19" s="15" t="str">
        <f>'[1]FY 27-28'!J928</f>
        <v>Limestone</v>
      </c>
      <c r="H19" s="15" t="str">
        <f>'[1]FY 27-28'!K928</f>
        <v>SBC</v>
      </c>
      <c r="I19" s="15" t="str">
        <f>'[1]FY 27-28'!L928</f>
        <v>Limestone</v>
      </c>
      <c r="J19" s="15" t="str">
        <f>'[1]FY 27-28'!M928</f>
        <v>Limestone</v>
      </c>
      <c r="K19" s="15" t="str">
        <f>'[1]FY 27-28'!N928</f>
        <v>Limestone</v>
      </c>
      <c r="L19" s="15" t="str">
        <f>'[1]FY 27-28'!O928</f>
        <v>Limestone</v>
      </c>
      <c r="M19" s="15" t="str">
        <f>'[1]FY 27-28'!P928</f>
        <v>Limestone</v>
      </c>
      <c r="N19" s="15" t="str">
        <f>'[1]FY 27-28'!Q928</f>
        <v>Limestone</v>
      </c>
      <c r="O19" s="15" t="str">
        <f>'[1]FY 27-28'!R928</f>
        <v>Limestone</v>
      </c>
      <c r="P19" s="15" t="str">
        <f>'[1]FY 27-28'!S928</f>
        <v>Limestone</v>
      </c>
      <c r="Q19" s="15" t="str">
        <f>'[1]FY 27-28'!T928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18.264352369693174</v>
      </c>
      <c r="K20" s="12">
        <f t="shared" si="5"/>
        <v>18.264352369693174</v>
      </c>
      <c r="L20" s="12">
        <f t="shared" si="5"/>
        <v>16.051897033179447</v>
      </c>
      <c r="M20" s="12">
        <f t="shared" si="5"/>
        <v>16.051897033179447</v>
      </c>
      <c r="N20" s="12">
        <f t="shared" si="5"/>
        <v>16.051897033179447</v>
      </c>
      <c r="O20" s="12">
        <f t="shared" si="5"/>
        <v>20.453803690799734</v>
      </c>
      <c r="P20" s="12">
        <f t="shared" si="5"/>
        <v>11.876941770261469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41554.658084752948</v>
      </c>
      <c r="D21" s="16">
        <f t="shared" si="6"/>
        <v>38976.991152032831</v>
      </c>
      <c r="E21" s="16">
        <f t="shared" si="6"/>
        <v>38976.991152032831</v>
      </c>
      <c r="F21" s="16">
        <f t="shared" si="6"/>
        <v>19476.799476434353</v>
      </c>
      <c r="G21" s="16">
        <f t="shared" si="6"/>
        <v>82134.256816034511</v>
      </c>
      <c r="H21" s="16">
        <f t="shared" si="6"/>
        <v>52560.522272560855</v>
      </c>
      <c r="I21" s="16">
        <f t="shared" si="6"/>
        <v>67689.015433221633</v>
      </c>
      <c r="J21" s="16">
        <f t="shared" si="6"/>
        <v>67995.599096763312</v>
      </c>
      <c r="K21" s="16">
        <f t="shared" si="6"/>
        <v>51043.271650720948</v>
      </c>
      <c r="L21" s="16">
        <f t="shared" si="6"/>
        <v>78882.840809109592</v>
      </c>
      <c r="M21" s="16">
        <f t="shared" si="6"/>
        <v>78882.840809109592</v>
      </c>
      <c r="N21" s="16">
        <f t="shared" si="6"/>
        <v>59216.159949852132</v>
      </c>
      <c r="O21" s="16">
        <f t="shared" si="6"/>
        <v>107214.11585487948</v>
      </c>
      <c r="P21" s="16">
        <f t="shared" si="6"/>
        <v>66386.960290508534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186.56154898577026</v>
      </c>
      <c r="D23" s="16">
        <f t="shared" ref="D23:Q23" si="8">D22*D21/10^7</f>
        <v>174.98899471864439</v>
      </c>
      <c r="E23" s="16">
        <f t="shared" si="8"/>
        <v>174.98899471864439</v>
      </c>
      <c r="F23" s="16">
        <f t="shared" si="8"/>
        <v>87.441987182227948</v>
      </c>
      <c r="G23" s="16">
        <f t="shared" si="8"/>
        <v>26.519098169477143</v>
      </c>
      <c r="H23" s="16">
        <f t="shared" si="8"/>
        <v>235.97288252668648</v>
      </c>
      <c r="I23" s="16">
        <f t="shared" si="8"/>
        <v>21.855090858001436</v>
      </c>
      <c r="J23" s="16">
        <f t="shared" si="8"/>
        <v>21.954079058367455</v>
      </c>
      <c r="K23" s="16">
        <f t="shared" si="8"/>
        <v>16.480596334226526</v>
      </c>
      <c r="L23" s="16">
        <f t="shared" si="8"/>
        <v>25.46929722624126</v>
      </c>
      <c r="M23" s="16">
        <f t="shared" si="8"/>
        <v>25.46929722624126</v>
      </c>
      <c r="N23" s="16">
        <f t="shared" si="8"/>
        <v>19.119417643808507</v>
      </c>
      <c r="O23" s="16">
        <f t="shared" si="8"/>
        <v>34.616757656644211</v>
      </c>
      <c r="P23" s="16">
        <f t="shared" si="8"/>
        <v>21.434689803797941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2943.4549476700004</v>
      </c>
      <c r="D27" s="17">
        <f t="shared" ref="D27:Q27" si="9">D18</f>
        <v>2760.8702066023257</v>
      </c>
      <c r="E27" s="17">
        <f t="shared" si="9"/>
        <v>2760.8702066023257</v>
      </c>
      <c r="F27" s="17">
        <f t="shared" si="9"/>
        <v>1379.6066295807666</v>
      </c>
      <c r="G27" s="17">
        <f t="shared" si="9"/>
        <v>3722.896989137917</v>
      </c>
      <c r="H27" s="17">
        <f t="shared" si="9"/>
        <v>3723.0369943063938</v>
      </c>
      <c r="I27" s="17">
        <f t="shared" si="9"/>
        <v>3722.8497024571238</v>
      </c>
      <c r="J27" s="17">
        <f t="shared" si="9"/>
        <v>3722.858479755972</v>
      </c>
      <c r="K27" s="17">
        <f t="shared" si="9"/>
        <v>2794.6937628853047</v>
      </c>
      <c r="L27" s="17">
        <f t="shared" si="9"/>
        <v>4914.2379026016606</v>
      </c>
      <c r="M27" s="17">
        <f t="shared" si="9"/>
        <v>4914.2379026016606</v>
      </c>
      <c r="N27" s="17">
        <f t="shared" si="9"/>
        <v>3689.0443433228907</v>
      </c>
      <c r="O27" s="17">
        <f t="shared" si="9"/>
        <v>5241.7690848917819</v>
      </c>
      <c r="P27" s="17">
        <f t="shared" si="9"/>
        <v>5589.5668745917437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'[1]FY 27-28'!E937</f>
        <v>Ammonia</v>
      </c>
      <c r="D28" s="7" t="str">
        <f>'[1]FY 27-28'!F937</f>
        <v>Ammonia</v>
      </c>
      <c r="E28" s="7" t="str">
        <f>'[1]FY 27-28'!G937</f>
        <v>Ammonia</v>
      </c>
      <c r="F28" s="7" t="str">
        <f>'[1]FY 27-28'!H937</f>
        <v>Ammonia</v>
      </c>
      <c r="G28" s="7" t="str">
        <f>'[1]FY 27-28'!J937</f>
        <v>Ammonia</v>
      </c>
      <c r="H28" s="7" t="str">
        <f>'[1]FY 27-28'!K937</f>
        <v>Ammonia</v>
      </c>
      <c r="I28" s="7" t="str">
        <f>'[1]FY 27-28'!L937</f>
        <v>Ammonia</v>
      </c>
      <c r="J28" s="7" t="str">
        <f>'[1]FY 27-28'!M937</f>
        <v>Ammonia</v>
      </c>
      <c r="K28" s="7" t="str">
        <f>'[1]FY 27-28'!N937</f>
        <v>Ammonia</v>
      </c>
      <c r="L28" s="7" t="str">
        <f>'[1]FY 27-28'!O937</f>
        <v>Ammonia</v>
      </c>
      <c r="M28" s="7" t="str">
        <f>'[1]FY 27-28'!P937</f>
        <v>Ammonia</v>
      </c>
      <c r="N28" s="7" t="str">
        <f>'[1]FY 27-28'!Q937</f>
        <v>Ammonia</v>
      </c>
      <c r="O28" s="7" t="str">
        <f>'[1]FY 27-28'!R937</f>
        <v>Ammonia</v>
      </c>
      <c r="P28" s="7" t="str">
        <f>'[1]FY 27-28'!S937</f>
        <v>Ammonia</v>
      </c>
      <c r="Q28" s="7" t="str">
        <f>'[1]FY 27-28'!T937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'[1]FY 27-28'!E938</f>
        <v>0.6</v>
      </c>
      <c r="D29" s="7">
        <f>'[1]FY 27-28'!F938</f>
        <v>0.6</v>
      </c>
      <c r="E29" s="7">
        <f>'[1]FY 27-28'!G938</f>
        <v>0.6</v>
      </c>
      <c r="F29" s="7">
        <f>'[1]FY 27-28'!H938</f>
        <v>0.6</v>
      </c>
      <c r="G29" s="7">
        <f>'[1]FY 27-28'!J938</f>
        <v>0.6</v>
      </c>
      <c r="H29" s="7">
        <f>'[1]FY 27-28'!K938</f>
        <v>0.6</v>
      </c>
      <c r="I29" s="7">
        <f>'[1]FY 27-28'!L938</f>
        <v>0.6</v>
      </c>
      <c r="J29" s="7">
        <f>'[1]FY 27-28'!M938</f>
        <v>0.6</v>
      </c>
      <c r="K29" s="7">
        <f>'[1]FY 27-28'!N938</f>
        <v>0.6</v>
      </c>
      <c r="L29" s="7">
        <f>'[1]FY 27-28'!O938</f>
        <v>0.6</v>
      </c>
      <c r="M29" s="7">
        <f>'[1]FY 27-28'!P938</f>
        <v>0.6</v>
      </c>
      <c r="N29" s="7">
        <f>'[1]FY 27-28'!Q938</f>
        <v>0.6</v>
      </c>
      <c r="O29" s="7">
        <f>'[1]FY 27-28'!R938</f>
        <v>0.6</v>
      </c>
      <c r="P29" s="7">
        <f>'[1]FY 27-28'!S938</f>
        <v>0.6</v>
      </c>
      <c r="Q29" s="7">
        <f>'[1]FY 27-28'!T938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1766.0729686020002</v>
      </c>
      <c r="D30" s="16">
        <f t="shared" si="11"/>
        <v>1656.5221239613954</v>
      </c>
      <c r="E30" s="16">
        <f t="shared" si="11"/>
        <v>1656.5221239613954</v>
      </c>
      <c r="F30" s="16">
        <f t="shared" si="11"/>
        <v>827.76397774845998</v>
      </c>
      <c r="G30" s="16">
        <f t="shared" si="11"/>
        <v>2233.7381934827499</v>
      </c>
      <c r="H30" s="16">
        <f t="shared" si="11"/>
        <v>2233.8221965838361</v>
      </c>
      <c r="I30" s="16">
        <f t="shared" si="11"/>
        <v>2233.7098214742741</v>
      </c>
      <c r="J30" s="16">
        <f t="shared" si="11"/>
        <v>2233.7150878535831</v>
      </c>
      <c r="K30" s="16">
        <f t="shared" si="11"/>
        <v>1676.8162577311828</v>
      </c>
      <c r="L30" s="16">
        <f t="shared" si="11"/>
        <v>2948.5427415609961</v>
      </c>
      <c r="M30" s="16">
        <f t="shared" si="11"/>
        <v>2948.5427415609961</v>
      </c>
      <c r="N30" s="16">
        <f t="shared" si="11"/>
        <v>2213.4266059937345</v>
      </c>
      <c r="O30" s="16">
        <f t="shared" si="11"/>
        <v>3145.0614509350689</v>
      </c>
      <c r="P30" s="16">
        <f t="shared" si="11"/>
        <v>3353.7401247550461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'[1]FY 27-28'!E940</f>
        <v>116.82</v>
      </c>
      <c r="D31" s="7">
        <f>'[1]FY 27-28'!F940</f>
        <v>116.82</v>
      </c>
      <c r="E31" s="7">
        <f>'[1]FY 27-28'!G940</f>
        <v>116.82</v>
      </c>
      <c r="F31" s="7">
        <f>'[1]FY 27-28'!H940</f>
        <v>116.82</v>
      </c>
      <c r="G31" s="7">
        <f>'[1]FY 27-28'!J940</f>
        <v>116.82</v>
      </c>
      <c r="H31" s="7">
        <f>'[1]FY 27-28'!K940</f>
        <v>116.82</v>
      </c>
      <c r="I31" s="7">
        <f>'[1]FY 27-28'!L940</f>
        <v>116.82</v>
      </c>
      <c r="J31" s="7">
        <f>'[1]FY 27-28'!M940</f>
        <v>116.82</v>
      </c>
      <c r="K31" s="7">
        <f>'[1]FY 27-28'!N940</f>
        <v>116.82</v>
      </c>
      <c r="L31" s="7">
        <f>'[1]FY 27-28'!O940</f>
        <v>116.82</v>
      </c>
      <c r="M31" s="7">
        <f>'[1]FY 27-28'!P940</f>
        <v>116.82</v>
      </c>
      <c r="N31" s="7">
        <f>'[1]FY 27-28'!Q940</f>
        <v>116.82</v>
      </c>
      <c r="O31" s="7">
        <f>'[1]FY 27-28'!R940</f>
        <v>116.82</v>
      </c>
      <c r="P31" s="7">
        <f>'[1]FY 27-28'!S940</f>
        <v>116.82</v>
      </c>
      <c r="Q31" s="7">
        <f>'[1]FY 27-28'!T940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2.0631264419208567E-2</v>
      </c>
      <c r="D32" s="16">
        <f t="shared" ref="D32:Q32" si="12">D31*D30/10^7</f>
        <v>1.9351491452117019E-2</v>
      </c>
      <c r="E32" s="16">
        <f t="shared" si="12"/>
        <v>1.9351491452117019E-2</v>
      </c>
      <c r="F32" s="16">
        <f t="shared" si="12"/>
        <v>9.6699387880575093E-3</v>
      </c>
      <c r="G32" s="16">
        <f t="shared" si="12"/>
        <v>2.6094529576265482E-2</v>
      </c>
      <c r="H32" s="16">
        <f t="shared" si="12"/>
        <v>2.6095510900492374E-2</v>
      </c>
      <c r="I32" s="16">
        <f t="shared" si="12"/>
        <v>2.6094198134462468E-2</v>
      </c>
      <c r="J32" s="16">
        <f t="shared" si="12"/>
        <v>2.6094259656305557E-2</v>
      </c>
      <c r="K32" s="16">
        <f t="shared" si="12"/>
        <v>1.9588567522815677E-2</v>
      </c>
      <c r="L32" s="16">
        <f t="shared" si="12"/>
        <v>3.4444876306915555E-2</v>
      </c>
      <c r="M32" s="16">
        <f t="shared" si="12"/>
        <v>3.4444876306915555E-2</v>
      </c>
      <c r="N32" s="16">
        <f t="shared" si="12"/>
        <v>2.5857249611218804E-2</v>
      </c>
      <c r="O32" s="16">
        <f t="shared" si="12"/>
        <v>3.6740607869823472E-2</v>
      </c>
      <c r="P32" s="16">
        <f t="shared" si="12"/>
        <v>3.9178392137388447E-2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186.58218025018948</v>
      </c>
      <c r="D34" s="21">
        <f t="shared" ref="D34:Q34" si="13">D23+D32</f>
        <v>175.00834621009651</v>
      </c>
      <c r="E34" s="21">
        <f t="shared" si="13"/>
        <v>175.00834621009651</v>
      </c>
      <c r="F34" s="21">
        <f t="shared" si="13"/>
        <v>87.451657121015998</v>
      </c>
      <c r="G34" s="21">
        <f t="shared" si="13"/>
        <v>26.545192699053409</v>
      </c>
      <c r="H34" s="21">
        <f t="shared" si="13"/>
        <v>235.99897803758697</v>
      </c>
      <c r="I34" s="21">
        <f t="shared" si="13"/>
        <v>21.881185056135898</v>
      </c>
      <c r="J34" s="21">
        <f t="shared" si="13"/>
        <v>21.980173318023759</v>
      </c>
      <c r="K34" s="21">
        <f t="shared" si="13"/>
        <v>16.500184901749343</v>
      </c>
      <c r="L34" s="21">
        <f t="shared" si="13"/>
        <v>25.503742102548173</v>
      </c>
      <c r="M34" s="21">
        <f t="shared" si="13"/>
        <v>25.503742102548173</v>
      </c>
      <c r="N34" s="21">
        <f t="shared" si="13"/>
        <v>19.145274893419725</v>
      </c>
      <c r="O34" s="21">
        <f t="shared" si="13"/>
        <v>34.653498264514035</v>
      </c>
      <c r="P34" s="21">
        <f t="shared" si="13"/>
        <v>21.473868195935328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4831-1330-4216-B1B6-0190F85B63C1}">
  <dimension ref="A1:R34"/>
  <sheetViews>
    <sheetView showGridLines="0" workbookViewId="0">
      <pane xSplit="2" ySplit="3" topLeftCell="K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8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'[1]FY 28-29'!E913</f>
        <v>2688</v>
      </c>
      <c r="D4" s="1">
        <f>'[1]FY 28-29'!F913</f>
        <v>2630</v>
      </c>
      <c r="E4" s="1">
        <f>'[1]FY 28-29'!G913</f>
        <v>2630</v>
      </c>
      <c r="F4" s="1">
        <f>'[1]FY 28-29'!H913</f>
        <v>2455.75</v>
      </c>
      <c r="G4" s="1">
        <f>'[1]FY 28-29'!J913</f>
        <v>2415</v>
      </c>
      <c r="H4" s="1">
        <f>'[1]FY 28-29'!K913</f>
        <v>2415</v>
      </c>
      <c r="I4" s="1">
        <f>'[1]FY 28-29'!L913</f>
        <v>2375</v>
      </c>
      <c r="J4" s="1">
        <f>'[1]FY 28-29'!M913</f>
        <v>2375</v>
      </c>
      <c r="K4" s="1">
        <f>'[1]FY 28-29'!N913</f>
        <v>2375</v>
      </c>
      <c r="L4" s="1">
        <f>'[1]FY 28-29'!O913</f>
        <v>2230</v>
      </c>
      <c r="M4" s="1">
        <f>'[1]FY 28-29'!P913</f>
        <v>2230</v>
      </c>
      <c r="N4" s="1">
        <f>'[1]FY 28-29'!Q913</f>
        <v>2230</v>
      </c>
      <c r="O4" s="1">
        <f>'[1]FY 28-29'!R913</f>
        <v>2688</v>
      </c>
      <c r="P4" s="1">
        <f>'[1]FY 28-29'!S913</f>
        <v>2375</v>
      </c>
      <c r="Q4" s="1">
        <f>'[1]FY 28-29'!T913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'[1]FY 28-29'!E914</f>
        <v>3403.3567338476223</v>
      </c>
      <c r="D5" s="8">
        <f>'[1]FY 28-29'!F914</f>
        <v>3321.0004396049203</v>
      </c>
      <c r="E5" s="8">
        <f>'[1]FY 28-29'!G914</f>
        <v>3321.0004396049203</v>
      </c>
      <c r="F5" s="8">
        <f>'[1]FY 28-29'!H914</f>
        <v>3393.4128622510025</v>
      </c>
      <c r="G5" s="8">
        <f>'[1]FY 28-29'!J914</f>
        <v>3337.7776913961407</v>
      </c>
      <c r="H5" s="8">
        <f>'[1]FY 28-29'!K914</f>
        <v>3202.9549429182944</v>
      </c>
      <c r="I5" s="8">
        <f>'[1]FY 28-29'!L914</f>
        <v>3378.4704119313706</v>
      </c>
      <c r="J5" s="8">
        <f>'[1]FY 28-29'!M914</f>
        <v>3363.6246378465489</v>
      </c>
      <c r="K5" s="8">
        <f>'[1]FY 28-29'!N914</f>
        <v>3363.6246378465489</v>
      </c>
      <c r="L5" s="8">
        <f>'[1]FY 28-29'!O914</f>
        <v>3545.412668867812</v>
      </c>
      <c r="M5" s="8">
        <f>'[1]FY 28-29'!P914</f>
        <v>3545.412668867812</v>
      </c>
      <c r="N5" s="8">
        <f>'[1]FY 28-29'!Q914</f>
        <v>3545.412668867812</v>
      </c>
      <c r="O5" s="8">
        <f>'[1]FY 28-29'!R914</f>
        <v>3403.3567338476223</v>
      </c>
      <c r="P5" s="8">
        <f>'[1]FY 28-29'!S914</f>
        <v>3338.9966352092088</v>
      </c>
      <c r="Q5" s="8">
        <f>'[1]FY 28-29'!T914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'[1]FY 28-29'!E915</f>
        <v>3318.3567338476223</v>
      </c>
      <c r="D6" s="8">
        <f>'[1]FY 28-29'!F915</f>
        <v>3236.0004396049203</v>
      </c>
      <c r="E6" s="8">
        <f>'[1]FY 28-29'!G915</f>
        <v>3236.0004396049203</v>
      </c>
      <c r="F6" s="8">
        <f>'[1]FY 28-29'!H915</f>
        <v>3308.4128622510025</v>
      </c>
      <c r="G6" s="8">
        <f>'[1]FY 28-29'!J915</f>
        <v>3252.7776913961407</v>
      </c>
      <c r="H6" s="8">
        <f>'[1]FY 28-29'!K915</f>
        <v>3117.9549429182944</v>
      </c>
      <c r="I6" s="8">
        <f>'[1]FY 28-29'!L915</f>
        <v>3293.4704119313706</v>
      </c>
      <c r="J6" s="8">
        <f>'[1]FY 28-29'!M915</f>
        <v>3278.6246378465489</v>
      </c>
      <c r="K6" s="8">
        <f>'[1]FY 28-29'!N915</f>
        <v>3278.6246378465489</v>
      </c>
      <c r="L6" s="8">
        <f>'[1]FY 28-29'!O915</f>
        <v>3460.412668867812</v>
      </c>
      <c r="M6" s="8">
        <f>'[1]FY 28-29'!P915</f>
        <v>3460.412668867812</v>
      </c>
      <c r="N6" s="8">
        <f>'[1]FY 28-29'!Q915</f>
        <v>3460.412668867812</v>
      </c>
      <c r="O6" s="8">
        <f>'[1]FY 28-29'!R915</f>
        <v>3318.3567338476223</v>
      </c>
      <c r="P6" s="8">
        <f>'[1]FY 28-29'!S915</f>
        <v>3253.9966352092088</v>
      </c>
      <c r="Q6" s="8">
        <f>'[1]FY 28-29'!T915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'[1]FY 28-29'!E916</f>
        <v>7.4999999999999997E-3</v>
      </c>
      <c r="D7" s="4">
        <f>'[1]FY 28-29'!F916</f>
        <v>7.4999999999999997E-3</v>
      </c>
      <c r="E7" s="4">
        <f>'[1]FY 28-29'!G916</f>
        <v>7.4999999999999997E-3</v>
      </c>
      <c r="F7" s="4">
        <f>'[1]FY 28-29'!H916</f>
        <v>7.4999999999999997E-3</v>
      </c>
      <c r="G7" s="4">
        <f>'[1]FY 28-29'!J916</f>
        <v>1.1299999999999999E-2</v>
      </c>
      <c r="H7" s="4">
        <f>'[1]FY 28-29'!K916</f>
        <v>7.4999999999999997E-3</v>
      </c>
      <c r="I7" s="4">
        <f>'[1]FY 28-29'!L916</f>
        <v>7.4999999999999997E-3</v>
      </c>
      <c r="J7" s="4">
        <f>'[1]FY 28-29'!M916</f>
        <v>7.4999999999999997E-3</v>
      </c>
      <c r="K7" s="4">
        <f>'[1]FY 28-29'!N916</f>
        <v>7.4999999999999997E-3</v>
      </c>
      <c r="L7" s="4">
        <f>'[1]FY 28-29'!O916</f>
        <v>7.4999999999999997E-3</v>
      </c>
      <c r="M7" s="4">
        <f>'[1]FY 28-29'!P916</f>
        <v>7.4999999999999997E-3</v>
      </c>
      <c r="N7" s="4">
        <f>'[1]FY 28-29'!Q916</f>
        <v>7.4999999999999997E-3</v>
      </c>
      <c r="O7" s="4">
        <f>'[1]FY 28-29'!R916</f>
        <v>7.4999999999999997E-3</v>
      </c>
      <c r="P7" s="4">
        <f>'[1]FY 28-29'!S916</f>
        <v>5.0000000000000001E-3</v>
      </c>
      <c r="Q7" s="4">
        <f>'[1]FY 28-29'!T916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'[1]FY 28-29'!E917</f>
        <v>0.85</v>
      </c>
      <c r="D8" s="4">
        <f>'[1]FY 28-29'!F917</f>
        <v>0.85</v>
      </c>
      <c r="E8" s="4">
        <f>'[1]FY 28-29'!G917</f>
        <v>0.85</v>
      </c>
      <c r="F8" s="4">
        <f>'[1]FY 28-29'!H917</f>
        <v>0.85</v>
      </c>
      <c r="G8" s="4">
        <f>'[1]FY 28-29'!J917</f>
        <v>0.89</v>
      </c>
      <c r="H8" s="4">
        <f>'[1]FY 28-29'!K917</f>
        <v>0.85</v>
      </c>
      <c r="I8" s="4">
        <f>'[1]FY 28-29'!L917</f>
        <v>0.89</v>
      </c>
      <c r="J8" s="4">
        <f>'[1]FY 28-29'!M917</f>
        <v>0.89</v>
      </c>
      <c r="K8" s="4">
        <f>'[1]FY 28-29'!N917</f>
        <v>0.89</v>
      </c>
      <c r="L8" s="4">
        <f>'[1]FY 28-29'!O917</f>
        <v>0.89</v>
      </c>
      <c r="M8" s="4">
        <f>'[1]FY 28-29'!P917</f>
        <v>0.89</v>
      </c>
      <c r="N8" s="4">
        <f>'[1]FY 28-29'!Q917</f>
        <v>0.89</v>
      </c>
      <c r="O8" s="4">
        <f>'[1]FY 28-29'!R917</f>
        <v>0.89</v>
      </c>
      <c r="P8" s="4">
        <f>'[1]FY 28-29'!S917</f>
        <v>0.89</v>
      </c>
      <c r="Q8" s="4">
        <f>'[1]FY 28-29'!T917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'[1]FY 28-29'!E918</f>
        <v>600</v>
      </c>
      <c r="D9" s="8">
        <f>'[1]FY 28-29'!F918</f>
        <v>600</v>
      </c>
      <c r="E9" s="8">
        <f>'[1]FY 28-29'!G918</f>
        <v>600</v>
      </c>
      <c r="F9" s="8">
        <f>'[1]FY 28-29'!H918</f>
        <v>600</v>
      </c>
      <c r="G9" s="8">
        <f>'[1]FY 28-29'!J918</f>
        <v>600</v>
      </c>
      <c r="H9" s="8">
        <f>'[1]FY 28-29'!K918</f>
        <v>600</v>
      </c>
      <c r="I9" s="8">
        <f>'[1]FY 28-29'!L918</f>
        <v>200</v>
      </c>
      <c r="J9" s="8">
        <f>'[1]FY 28-29'!M918</f>
        <v>200</v>
      </c>
      <c r="K9" s="8">
        <f>'[1]FY 28-29'!N918</f>
        <v>200</v>
      </c>
      <c r="L9" s="8">
        <f>'[1]FY 28-29'!O918</f>
        <v>200</v>
      </c>
      <c r="M9" s="8">
        <f>'[1]FY 28-29'!P918</f>
        <v>200</v>
      </c>
      <c r="N9" s="8">
        <f>'[1]FY 28-29'!Q918</f>
        <v>200</v>
      </c>
      <c r="O9" s="8">
        <f>'[1]FY 28-29'!R918</f>
        <v>200</v>
      </c>
      <c r="P9" s="8">
        <f>'[1]FY 28-29'!S918</f>
        <v>200</v>
      </c>
      <c r="Q9" s="8">
        <f>'[1]FY 28-29'!T918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'[1]FY 28-29'!E919</f>
        <v>0.73</v>
      </c>
      <c r="D10" s="4">
        <f>'[1]FY 28-29'!F919</f>
        <v>0.73</v>
      </c>
      <c r="E10" s="4">
        <f>'[1]FY 28-29'!G919</f>
        <v>0.73</v>
      </c>
      <c r="F10" s="4">
        <f>'[1]FY 28-29'!H919</f>
        <v>0.73</v>
      </c>
      <c r="G10" s="4">
        <f>'[1]FY 28-29'!J919</f>
        <v>0.73</v>
      </c>
      <c r="H10" s="4">
        <f>'[1]FY 28-29'!K919</f>
        <v>0.73</v>
      </c>
      <c r="I10" s="4">
        <f>'[1]FY 28-29'!L919</f>
        <v>0.95</v>
      </c>
      <c r="J10" s="4">
        <f>'[1]FY 28-29'!M919</f>
        <v>0.95</v>
      </c>
      <c r="K10" s="4">
        <f>'[1]FY 28-29'!N919</f>
        <v>0.95</v>
      </c>
      <c r="L10" s="4">
        <f>'[1]FY 28-29'!O919</f>
        <v>0.95</v>
      </c>
      <c r="M10" s="4">
        <f>'[1]FY 28-29'!P919</f>
        <v>0.95</v>
      </c>
      <c r="N10" s="4">
        <f>'[1]FY 28-29'!Q919</f>
        <v>0.95</v>
      </c>
      <c r="O10" s="4">
        <f>'[1]FY 28-29'!R919</f>
        <v>0.95</v>
      </c>
      <c r="P10" s="4">
        <f>'[1]FY 28-29'!S919</f>
        <v>0.95</v>
      </c>
      <c r="Q10" s="4">
        <f>'[1]FY 28-29'!T919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'[1]FY 28-29'!E921</f>
        <v>0.67</v>
      </c>
      <c r="D12" s="18">
        <f>'[1]FY 28-29'!F921</f>
        <v>0.67</v>
      </c>
      <c r="E12" s="18">
        <f>'[1]FY 28-29'!G921</f>
        <v>0.67</v>
      </c>
      <c r="F12" s="18">
        <f>'[1]FY 28-29'!H921</f>
        <v>0.67</v>
      </c>
      <c r="G12" s="18">
        <f>'[1]FY 28-29'!J921</f>
        <v>0.75</v>
      </c>
      <c r="H12" s="18">
        <f>'[1]FY 28-29'!K921</f>
        <v>0.67</v>
      </c>
      <c r="I12" s="18">
        <f>'[1]FY 28-29'!L921</f>
        <v>0.95</v>
      </c>
      <c r="J12" s="18">
        <f>'[1]FY 28-29'!M921</f>
        <v>0.95</v>
      </c>
      <c r="K12" s="18">
        <f>'[1]FY 28-29'!N921</f>
        <v>0.95</v>
      </c>
      <c r="L12" s="18">
        <f>'[1]FY 28-29'!O921</f>
        <v>0.95</v>
      </c>
      <c r="M12" s="18">
        <f>'[1]FY 28-29'!P921</f>
        <v>0.95</v>
      </c>
      <c r="N12" s="18">
        <f>'[1]FY 28-29'!Q921</f>
        <v>0.95</v>
      </c>
      <c r="O12" s="18">
        <f>'[1]FY 28-29'!R921</f>
        <v>0.95</v>
      </c>
      <c r="P12" s="18">
        <f>'[1]FY 28-29'!S921</f>
        <v>0.95</v>
      </c>
      <c r="Q12" s="18">
        <f>'[1]FY 28-29'!T921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14.94356414623077</v>
      </c>
      <c r="D14" s="13">
        <f t="shared" ref="D14:Q14" si="3">(D13*D4*D7/D6)*(85/D8)</f>
        <v>14.993229078897929</v>
      </c>
      <c r="E14" s="13">
        <f t="shared" si="3"/>
        <v>14.993229078897929</v>
      </c>
      <c r="F14" s="13">
        <f t="shared" si="3"/>
        <v>13.693436497986594</v>
      </c>
      <c r="G14" s="13">
        <f t="shared" si="3"/>
        <v>22.061920342054297</v>
      </c>
      <c r="H14" s="13">
        <f t="shared" si="3"/>
        <v>14.288784952592678</v>
      </c>
      <c r="I14" s="13">
        <f t="shared" si="3"/>
        <v>18.182043553503139</v>
      </c>
      <c r="J14" s="13">
        <f t="shared" si="3"/>
        <v>18.264372743578704</v>
      </c>
      <c r="K14" s="13">
        <f t="shared" si="3"/>
        <v>18.264372743578704</v>
      </c>
      <c r="L14" s="13">
        <f t="shared" si="3"/>
        <v>16.248370583536943</v>
      </c>
      <c r="M14" s="13">
        <f t="shared" si="3"/>
        <v>16.248370583536943</v>
      </c>
      <c r="N14" s="13">
        <f t="shared" si="3"/>
        <v>16.248370583536943</v>
      </c>
      <c r="O14" s="13">
        <f t="shared" si="3"/>
        <v>20.423917056695011</v>
      </c>
      <c r="P14" s="13">
        <f t="shared" si="3"/>
        <v>12.268404915557044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'[1]FY 28-29'!E927</f>
        <v>2943.2419037065379</v>
      </c>
      <c r="D18" s="16">
        <f>'[1]FY 28-29'!F927</f>
        <v>2760.9665115990397</v>
      </c>
      <c r="E18" s="16">
        <f>'[1]FY 28-29'!G927</f>
        <v>2760.9665115990397</v>
      </c>
      <c r="F18" s="16">
        <f>'[1]FY 28-29'!H927</f>
        <v>1379.6066295807666</v>
      </c>
      <c r="G18" s="16">
        <f>'[1]FY 28-29'!J927</f>
        <v>3722.896989137917</v>
      </c>
      <c r="H18" s="16">
        <f>'[1]FY 28-29'!K927</f>
        <v>3723.1661021715258</v>
      </c>
      <c r="I18" s="16">
        <f>'[1]FY 28-29'!L927</f>
        <v>3722.8497024571238</v>
      </c>
      <c r="J18" s="16">
        <f>'[1]FY 28-29'!M927</f>
        <v>3722.9233591345424</v>
      </c>
      <c r="K18" s="16">
        <f>'[1]FY 28-29'!N927</f>
        <v>3722.9233591345424</v>
      </c>
      <c r="L18" s="16">
        <f>'[1]FY 28-29'!O927</f>
        <v>4914.3982133750033</v>
      </c>
      <c r="M18" s="16">
        <f>'[1]FY 28-29'!P927</f>
        <v>4914.3982133750033</v>
      </c>
      <c r="N18" s="16">
        <f>'[1]FY 28-29'!Q927</f>
        <v>4914.3982133750033</v>
      </c>
      <c r="O18" s="16">
        <f>'[1]FY 28-29'!R927</f>
        <v>10511.578227523347</v>
      </c>
      <c r="P18" s="16">
        <f>'[1]FY 28-29'!S927</f>
        <v>7445.7985345501256</v>
      </c>
      <c r="Q18" s="16">
        <f>'[1]FY 28-29'!T927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'[1]FY 28-29'!E928</f>
        <v>SBC</v>
      </c>
      <c r="D19" s="15" t="str">
        <f>'[1]FY 28-29'!F928</f>
        <v>SBC</v>
      </c>
      <c r="E19" s="15" t="str">
        <f>'[1]FY 28-29'!G928</f>
        <v>SBC</v>
      </c>
      <c r="F19" s="15" t="str">
        <f>'[1]FY 28-29'!H928</f>
        <v>SBC</v>
      </c>
      <c r="G19" s="15" t="str">
        <f>'[1]FY 28-29'!J928</f>
        <v>Limestone</v>
      </c>
      <c r="H19" s="15" t="str">
        <f>'[1]FY 28-29'!K928</f>
        <v>SBC</v>
      </c>
      <c r="I19" s="15" t="str">
        <f>'[1]FY 28-29'!L928</f>
        <v>Limestone</v>
      </c>
      <c r="J19" s="15" t="str">
        <f>'[1]FY 28-29'!M928</f>
        <v>Limestone</v>
      </c>
      <c r="K19" s="15" t="str">
        <f>'[1]FY 28-29'!N928</f>
        <v>Limestone</v>
      </c>
      <c r="L19" s="15" t="str">
        <f>'[1]FY 28-29'!O928</f>
        <v>Limestone</v>
      </c>
      <c r="M19" s="15" t="str">
        <f>'[1]FY 28-29'!P928</f>
        <v>Limestone</v>
      </c>
      <c r="N19" s="15" t="str">
        <f>'[1]FY 28-29'!Q928</f>
        <v>Limestone</v>
      </c>
      <c r="O19" s="15" t="str">
        <f>'[1]FY 28-29'!R928</f>
        <v>Limestone</v>
      </c>
      <c r="P19" s="15" t="str">
        <f>'[1]FY 28-29'!S928</f>
        <v>Limestone</v>
      </c>
      <c r="Q19" s="15" t="str">
        <f>'[1]FY 28-29'!T928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18.264372743578704</v>
      </c>
      <c r="K20" s="12">
        <f t="shared" si="5"/>
        <v>18.264372743578704</v>
      </c>
      <c r="L20" s="12">
        <f t="shared" si="5"/>
        <v>16.248370583536943</v>
      </c>
      <c r="M20" s="12">
        <f t="shared" si="5"/>
        <v>16.248370583536943</v>
      </c>
      <c r="N20" s="12">
        <f t="shared" si="5"/>
        <v>16.248370583536943</v>
      </c>
      <c r="O20" s="12">
        <f t="shared" si="5"/>
        <v>20.423917056695011</v>
      </c>
      <c r="P20" s="12">
        <f t="shared" si="5"/>
        <v>12.268404915557044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41551.650405268767</v>
      </c>
      <c r="D21" s="16">
        <f t="shared" si="6"/>
        <v>38978.350751986443</v>
      </c>
      <c r="E21" s="16">
        <f t="shared" si="6"/>
        <v>38978.350751986443</v>
      </c>
      <c r="F21" s="16">
        <f t="shared" si="6"/>
        <v>19476.799476434353</v>
      </c>
      <c r="G21" s="16">
        <f t="shared" si="6"/>
        <v>82134.256816034511</v>
      </c>
      <c r="H21" s="16">
        <f t="shared" si="6"/>
        <v>52562.344971833307</v>
      </c>
      <c r="I21" s="16">
        <f t="shared" si="6"/>
        <v>67689.015433221633</v>
      </c>
      <c r="J21" s="16">
        <f t="shared" si="6"/>
        <v>67996.859927009413</v>
      </c>
      <c r="K21" s="16">
        <f t="shared" si="6"/>
        <v>67996.859927009413</v>
      </c>
      <c r="L21" s="16">
        <f t="shared" si="6"/>
        <v>79850.963365988908</v>
      </c>
      <c r="M21" s="16">
        <f t="shared" si="6"/>
        <v>79850.963365988908</v>
      </c>
      <c r="N21" s="16">
        <f t="shared" si="6"/>
        <v>79850.963365988908</v>
      </c>
      <c r="O21" s="16">
        <f t="shared" si="6"/>
        <v>214687.601853898</v>
      </c>
      <c r="P21" s="16">
        <f t="shared" si="6"/>
        <v>91348.071341522198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186.54804587037276</v>
      </c>
      <c r="D23" s="16">
        <f t="shared" ref="D23:Q23" si="8">D22*D21/10^7</f>
        <v>174.99509870517772</v>
      </c>
      <c r="E23" s="16">
        <f t="shared" si="8"/>
        <v>174.99509870517772</v>
      </c>
      <c r="F23" s="16">
        <f t="shared" si="8"/>
        <v>87.441987182227948</v>
      </c>
      <c r="G23" s="16">
        <f t="shared" si="8"/>
        <v>26.519098169477143</v>
      </c>
      <c r="H23" s="16">
        <f t="shared" si="8"/>
        <v>235.98106561891433</v>
      </c>
      <c r="I23" s="16">
        <f t="shared" si="8"/>
        <v>21.855090858001436</v>
      </c>
      <c r="J23" s="16">
        <f t="shared" si="8"/>
        <v>21.954486148933164</v>
      </c>
      <c r="K23" s="16">
        <f t="shared" si="8"/>
        <v>21.954486148933164</v>
      </c>
      <c r="L23" s="16">
        <f t="shared" si="8"/>
        <v>25.781879796793671</v>
      </c>
      <c r="M23" s="16">
        <f t="shared" si="8"/>
        <v>25.781879796793671</v>
      </c>
      <c r="N23" s="16">
        <f t="shared" si="8"/>
        <v>25.781879796793671</v>
      </c>
      <c r="O23" s="16">
        <f t="shared" si="8"/>
        <v>69.317259448577317</v>
      </c>
      <c r="P23" s="16">
        <f t="shared" si="8"/>
        <v>29.494008534393977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2943.2419037065379</v>
      </c>
      <c r="D27" s="17">
        <f t="shared" ref="D27:Q27" si="9">D18</f>
        <v>2760.9665115990397</v>
      </c>
      <c r="E27" s="17">
        <f t="shared" si="9"/>
        <v>2760.9665115990397</v>
      </c>
      <c r="F27" s="17">
        <f t="shared" si="9"/>
        <v>1379.6066295807666</v>
      </c>
      <c r="G27" s="17">
        <f t="shared" si="9"/>
        <v>3722.896989137917</v>
      </c>
      <c r="H27" s="17">
        <f t="shared" si="9"/>
        <v>3723.1661021715258</v>
      </c>
      <c r="I27" s="17">
        <f t="shared" si="9"/>
        <v>3722.8497024571238</v>
      </c>
      <c r="J27" s="17">
        <f t="shared" si="9"/>
        <v>3722.9233591345424</v>
      </c>
      <c r="K27" s="17">
        <f t="shared" si="9"/>
        <v>3722.9233591345424</v>
      </c>
      <c r="L27" s="17">
        <f t="shared" si="9"/>
        <v>4914.3982133750033</v>
      </c>
      <c r="M27" s="17">
        <f t="shared" si="9"/>
        <v>4914.3982133750033</v>
      </c>
      <c r="N27" s="17">
        <f t="shared" si="9"/>
        <v>4914.3982133750033</v>
      </c>
      <c r="O27" s="17">
        <f t="shared" si="9"/>
        <v>10511.578227523347</v>
      </c>
      <c r="P27" s="17">
        <f t="shared" si="9"/>
        <v>7445.7985345501256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'[1]FY 28-29'!E937</f>
        <v>Ammonia</v>
      </c>
      <c r="D28" s="7" t="str">
        <f>'[1]FY 28-29'!F937</f>
        <v>Ammonia</v>
      </c>
      <c r="E28" s="7" t="str">
        <f>'[1]FY 28-29'!G937</f>
        <v>Ammonia</v>
      </c>
      <c r="F28" s="7" t="str">
        <f>'[1]FY 28-29'!H937</f>
        <v>Ammonia</v>
      </c>
      <c r="G28" s="7" t="str">
        <f>'[1]FY 28-29'!J937</f>
        <v>Ammonia</v>
      </c>
      <c r="H28" s="7" t="str">
        <f>'[1]FY 28-29'!K937</f>
        <v>Ammonia</v>
      </c>
      <c r="I28" s="7" t="str">
        <f>'[1]FY 28-29'!L937</f>
        <v>Ammonia</v>
      </c>
      <c r="J28" s="7" t="str">
        <f>'[1]FY 28-29'!M937</f>
        <v>Ammonia</v>
      </c>
      <c r="K28" s="7" t="str">
        <f>'[1]FY 28-29'!N937</f>
        <v>Ammonia</v>
      </c>
      <c r="L28" s="7" t="str">
        <f>'[1]FY 28-29'!O937</f>
        <v>Ammonia</v>
      </c>
      <c r="M28" s="7" t="str">
        <f>'[1]FY 28-29'!P937</f>
        <v>Ammonia</v>
      </c>
      <c r="N28" s="7" t="str">
        <f>'[1]FY 28-29'!Q937</f>
        <v>Ammonia</v>
      </c>
      <c r="O28" s="7" t="str">
        <f>'[1]FY 28-29'!R937</f>
        <v>Ammonia</v>
      </c>
      <c r="P28" s="7" t="str">
        <f>'[1]FY 28-29'!S937</f>
        <v>Ammonia</v>
      </c>
      <c r="Q28" s="7" t="str">
        <f>'[1]FY 28-29'!T937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'[1]FY 28-29'!E938</f>
        <v>0.6</v>
      </c>
      <c r="D29" s="7">
        <f>'[1]FY 28-29'!F938</f>
        <v>0.6</v>
      </c>
      <c r="E29" s="7">
        <f>'[1]FY 28-29'!G938</f>
        <v>0.6</v>
      </c>
      <c r="F29" s="7">
        <f>'[1]FY 28-29'!H938</f>
        <v>0.6</v>
      </c>
      <c r="G29" s="7">
        <f>'[1]FY 28-29'!J938</f>
        <v>0.6</v>
      </c>
      <c r="H29" s="7">
        <f>'[1]FY 28-29'!K938</f>
        <v>0.6</v>
      </c>
      <c r="I29" s="7">
        <f>'[1]FY 28-29'!L938</f>
        <v>0.6</v>
      </c>
      <c r="J29" s="7">
        <f>'[1]FY 28-29'!M938</f>
        <v>0.6</v>
      </c>
      <c r="K29" s="7">
        <f>'[1]FY 28-29'!N938</f>
        <v>0.6</v>
      </c>
      <c r="L29" s="7">
        <f>'[1]FY 28-29'!O938</f>
        <v>0.6</v>
      </c>
      <c r="M29" s="7">
        <f>'[1]FY 28-29'!P938</f>
        <v>0.6</v>
      </c>
      <c r="N29" s="7">
        <f>'[1]FY 28-29'!Q938</f>
        <v>0.6</v>
      </c>
      <c r="O29" s="7">
        <f>'[1]FY 28-29'!R938</f>
        <v>0.6</v>
      </c>
      <c r="P29" s="7">
        <f>'[1]FY 28-29'!S938</f>
        <v>0.6</v>
      </c>
      <c r="Q29" s="7">
        <f>'[1]FY 28-29'!T938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1765.9451422239226</v>
      </c>
      <c r="D30" s="16">
        <f t="shared" si="11"/>
        <v>1656.5799069594239</v>
      </c>
      <c r="E30" s="16">
        <f t="shared" si="11"/>
        <v>1656.5799069594239</v>
      </c>
      <c r="F30" s="16">
        <f t="shared" si="11"/>
        <v>827.76397774845998</v>
      </c>
      <c r="G30" s="16">
        <f t="shared" si="11"/>
        <v>2233.7381934827499</v>
      </c>
      <c r="H30" s="16">
        <f t="shared" si="11"/>
        <v>2233.8996613029153</v>
      </c>
      <c r="I30" s="16">
        <f t="shared" si="11"/>
        <v>2233.7098214742741</v>
      </c>
      <c r="J30" s="16">
        <f t="shared" si="11"/>
        <v>2233.7540154807252</v>
      </c>
      <c r="K30" s="16">
        <f t="shared" si="11"/>
        <v>2233.7540154807252</v>
      </c>
      <c r="L30" s="16">
        <f t="shared" si="11"/>
        <v>2948.6389280250019</v>
      </c>
      <c r="M30" s="16">
        <f t="shared" si="11"/>
        <v>2948.6389280250019</v>
      </c>
      <c r="N30" s="16">
        <f t="shared" si="11"/>
        <v>2948.6389280250019</v>
      </c>
      <c r="O30" s="16">
        <f t="shared" si="11"/>
        <v>6306.9469365140076</v>
      </c>
      <c r="P30" s="16">
        <f t="shared" si="11"/>
        <v>4467.479120730075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'[1]FY 28-29'!E940</f>
        <v>116.82</v>
      </c>
      <c r="D31" s="7">
        <f>'[1]FY 28-29'!F940</f>
        <v>116.82</v>
      </c>
      <c r="E31" s="7">
        <f>'[1]FY 28-29'!G940</f>
        <v>116.82</v>
      </c>
      <c r="F31" s="7">
        <f>'[1]FY 28-29'!H940</f>
        <v>116.82</v>
      </c>
      <c r="G31" s="7">
        <f>'[1]FY 28-29'!J940</f>
        <v>116.82</v>
      </c>
      <c r="H31" s="7">
        <f>'[1]FY 28-29'!K940</f>
        <v>116.82</v>
      </c>
      <c r="I31" s="7">
        <f>'[1]FY 28-29'!L940</f>
        <v>116.82</v>
      </c>
      <c r="J31" s="7">
        <f>'[1]FY 28-29'!M940</f>
        <v>116.82</v>
      </c>
      <c r="K31" s="7">
        <f>'[1]FY 28-29'!N940</f>
        <v>116.82</v>
      </c>
      <c r="L31" s="7">
        <f>'[1]FY 28-29'!O940</f>
        <v>116.82</v>
      </c>
      <c r="M31" s="7">
        <f>'[1]FY 28-29'!P940</f>
        <v>116.82</v>
      </c>
      <c r="N31" s="7">
        <f>'[1]FY 28-29'!Q940</f>
        <v>116.82</v>
      </c>
      <c r="O31" s="7">
        <f>'[1]FY 28-29'!R940</f>
        <v>116.82</v>
      </c>
      <c r="P31" s="7">
        <f>'[1]FY 28-29'!S940</f>
        <v>116.82</v>
      </c>
      <c r="Q31" s="7">
        <f>'[1]FY 28-29'!T940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2.0629771151459864E-2</v>
      </c>
      <c r="D32" s="16">
        <f t="shared" ref="D32:Q32" si="12">D31*D30/10^7</f>
        <v>1.9352166473099987E-2</v>
      </c>
      <c r="E32" s="16">
        <f t="shared" si="12"/>
        <v>1.9352166473099987E-2</v>
      </c>
      <c r="F32" s="16">
        <f t="shared" si="12"/>
        <v>9.6699387880575093E-3</v>
      </c>
      <c r="G32" s="16">
        <f t="shared" si="12"/>
        <v>2.6094529576265482E-2</v>
      </c>
      <c r="H32" s="16">
        <f t="shared" si="12"/>
        <v>2.6096415843340656E-2</v>
      </c>
      <c r="I32" s="16">
        <f t="shared" si="12"/>
        <v>2.6094198134462468E-2</v>
      </c>
      <c r="J32" s="16">
        <f t="shared" si="12"/>
        <v>2.609471440884583E-2</v>
      </c>
      <c r="K32" s="16">
        <f t="shared" si="12"/>
        <v>2.609471440884583E-2</v>
      </c>
      <c r="L32" s="16">
        <f t="shared" si="12"/>
        <v>3.444599995718807E-2</v>
      </c>
      <c r="M32" s="16">
        <f t="shared" si="12"/>
        <v>3.444599995718807E-2</v>
      </c>
      <c r="N32" s="16">
        <f t="shared" si="12"/>
        <v>3.444599995718807E-2</v>
      </c>
      <c r="O32" s="16">
        <f t="shared" si="12"/>
        <v>7.3677754112356636E-2</v>
      </c>
      <c r="P32" s="16">
        <f t="shared" si="12"/>
        <v>5.2189091088368729E-2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186.56867564152421</v>
      </c>
      <c r="D34" s="21">
        <f t="shared" ref="D34:Q34" si="13">D23+D32</f>
        <v>175.01445087165084</v>
      </c>
      <c r="E34" s="21">
        <f t="shared" si="13"/>
        <v>175.01445087165084</v>
      </c>
      <c r="F34" s="21">
        <f t="shared" si="13"/>
        <v>87.451657121015998</v>
      </c>
      <c r="G34" s="21">
        <f t="shared" si="13"/>
        <v>26.545192699053409</v>
      </c>
      <c r="H34" s="21">
        <f t="shared" si="13"/>
        <v>236.00716203475767</v>
      </c>
      <c r="I34" s="21">
        <f t="shared" si="13"/>
        <v>21.881185056135898</v>
      </c>
      <c r="J34" s="21">
        <f t="shared" si="13"/>
        <v>21.980580863342009</v>
      </c>
      <c r="K34" s="21">
        <f t="shared" si="13"/>
        <v>21.980580863342009</v>
      </c>
      <c r="L34" s="21">
        <f t="shared" si="13"/>
        <v>25.81632579675086</v>
      </c>
      <c r="M34" s="21">
        <f t="shared" si="13"/>
        <v>25.81632579675086</v>
      </c>
      <c r="N34" s="21">
        <f t="shared" si="13"/>
        <v>25.81632579675086</v>
      </c>
      <c r="O34" s="21">
        <f t="shared" si="13"/>
        <v>69.39093720268967</v>
      </c>
      <c r="P34" s="21">
        <f t="shared" si="13"/>
        <v>29.546197625482346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CD08-3B86-4FCC-87CD-EB729E5F2460}">
  <dimension ref="A1:R34"/>
  <sheetViews>
    <sheetView showGridLines="0" workbookViewId="0">
      <pane xSplit="2" ySplit="3" topLeftCell="L26" activePane="bottomRight" state="frozen"/>
      <selection activeCell="Q2" sqref="Q2"/>
      <selection pane="topRight" activeCell="Q2" sqref="Q2"/>
      <selection pane="bottomLeft" activeCell="Q2" sqref="Q2"/>
      <selection pane="bottomRight" activeCell="R36" sqref="R36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5.179687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'[1]FY 29-30'!E913</f>
        <v>2688</v>
      </c>
      <c r="D4" s="1">
        <f>'[1]FY 29-30'!F913</f>
        <v>2630</v>
      </c>
      <c r="E4" s="1">
        <f>'[1]FY 29-30'!G913</f>
        <v>2630</v>
      </c>
      <c r="F4" s="1">
        <f>'[1]FY 29-30'!H913</f>
        <v>2455.75</v>
      </c>
      <c r="G4" s="1">
        <f>'[1]FY 29-30'!J913</f>
        <v>2415</v>
      </c>
      <c r="H4" s="1">
        <f>'[1]FY 29-30'!K913</f>
        <v>2415</v>
      </c>
      <c r="I4" s="1">
        <f>'[1]FY 29-30'!L913</f>
        <v>2375</v>
      </c>
      <c r="J4" s="1">
        <f>'[1]FY 29-30'!M913</f>
        <v>2375</v>
      </c>
      <c r="K4" s="1">
        <f>'[1]FY 29-30'!N913</f>
        <v>2375</v>
      </c>
      <c r="L4" s="1">
        <f>'[1]FY 29-30'!O913</f>
        <v>2230</v>
      </c>
      <c r="M4" s="1">
        <f>'[1]FY 29-30'!P913</f>
        <v>2230</v>
      </c>
      <c r="N4" s="1">
        <f>'[1]FY 29-30'!Q913</f>
        <v>2230</v>
      </c>
      <c r="O4" s="1">
        <f>'[1]FY 29-30'!R913</f>
        <v>2688</v>
      </c>
      <c r="P4" s="1">
        <f>'[1]FY 29-30'!S913</f>
        <v>2375</v>
      </c>
      <c r="Q4" s="1">
        <f>'[1]FY 29-30'!T913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'[1]FY 29-30'!E914</f>
        <v>3403.3519942495404</v>
      </c>
      <c r="D5" s="8">
        <f>'[1]FY 29-30'!F914</f>
        <v>3321.0004396049203</v>
      </c>
      <c r="E5" s="8">
        <f>'[1]FY 29-30'!G914</f>
        <v>3321.0004396049203</v>
      </c>
      <c r="F5" s="8">
        <f>'[1]FY 29-30'!H914</f>
        <v>3393.4128622510025</v>
      </c>
      <c r="G5" s="8">
        <f>'[1]FY 29-30'!J914</f>
        <v>3337.7776913961402</v>
      </c>
      <c r="H5" s="8">
        <f>'[1]FY 29-30'!K914</f>
        <v>3202.9549429182944</v>
      </c>
      <c r="I5" s="8">
        <f>'[1]FY 29-30'!L914</f>
        <v>3378.4704119313706</v>
      </c>
      <c r="J5" s="8">
        <f>'[1]FY 29-30'!M914</f>
        <v>3363.6246378465489</v>
      </c>
      <c r="K5" s="8">
        <f>'[1]FY 29-30'!N914</f>
        <v>3363.6246378465489</v>
      </c>
      <c r="L5" s="8">
        <f>'[1]FY 29-30'!O914</f>
        <v>3487.0346049376922</v>
      </c>
      <c r="M5" s="8">
        <f>'[1]FY 29-30'!P914</f>
        <v>3487.0346049376922</v>
      </c>
      <c r="N5" s="8">
        <f>'[1]FY 29-30'!Q914</f>
        <v>3487.0346049376922</v>
      </c>
      <c r="O5" s="8">
        <f>'[1]FY 29-30'!R914</f>
        <v>3403.3519942495404</v>
      </c>
      <c r="P5" s="8">
        <f>'[1]FY 29-30'!S914</f>
        <v>3352.6797974090391</v>
      </c>
      <c r="Q5" s="8">
        <f>'[1]FY 29-30'!T914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'[1]FY 29-30'!E915</f>
        <v>3318.3519942495404</v>
      </c>
      <c r="D6" s="8">
        <f>'[1]FY 29-30'!F915</f>
        <v>3236.0004396049203</v>
      </c>
      <c r="E6" s="8">
        <f>'[1]FY 29-30'!G915</f>
        <v>3236.0004396049203</v>
      </c>
      <c r="F6" s="8">
        <f>'[1]FY 29-30'!H915</f>
        <v>3308.4128622510025</v>
      </c>
      <c r="G6" s="8">
        <f>'[1]FY 29-30'!J915</f>
        <v>3252.7776913961402</v>
      </c>
      <c r="H6" s="8">
        <f>'[1]FY 29-30'!K915</f>
        <v>3117.9549429182944</v>
      </c>
      <c r="I6" s="8">
        <f>'[1]FY 29-30'!L915</f>
        <v>3293.4704119313706</v>
      </c>
      <c r="J6" s="8">
        <f>'[1]FY 29-30'!M915</f>
        <v>3278.6246378465489</v>
      </c>
      <c r="K6" s="8">
        <f>'[1]FY 29-30'!N915</f>
        <v>3278.6246378465489</v>
      </c>
      <c r="L6" s="8">
        <f>'[1]FY 29-30'!O915</f>
        <v>3402.0346049376922</v>
      </c>
      <c r="M6" s="8">
        <f>'[1]FY 29-30'!P915</f>
        <v>3402.0346049376922</v>
      </c>
      <c r="N6" s="8">
        <f>'[1]FY 29-30'!Q915</f>
        <v>3402.0346049376922</v>
      </c>
      <c r="O6" s="8">
        <f>'[1]FY 29-30'!R915</f>
        <v>3318.3519942495404</v>
      </c>
      <c r="P6" s="8">
        <f>'[1]FY 29-30'!S915</f>
        <v>3267.6797974090391</v>
      </c>
      <c r="Q6" s="8">
        <f>'[1]FY 29-30'!T915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'[1]FY 29-30'!E916</f>
        <v>7.4999999999999997E-3</v>
      </c>
      <c r="D7" s="4">
        <f>'[1]FY 29-30'!F916</f>
        <v>7.4999999999999997E-3</v>
      </c>
      <c r="E7" s="4">
        <f>'[1]FY 29-30'!G916</f>
        <v>7.4999999999999997E-3</v>
      </c>
      <c r="F7" s="4">
        <f>'[1]FY 29-30'!H916</f>
        <v>7.4999999999999997E-3</v>
      </c>
      <c r="G7" s="4">
        <f>'[1]FY 29-30'!J916</f>
        <v>1.1299999999999999E-2</v>
      </c>
      <c r="H7" s="4">
        <f>'[1]FY 29-30'!K916</f>
        <v>7.4999999999999997E-3</v>
      </c>
      <c r="I7" s="4">
        <f>'[1]FY 29-30'!L916</f>
        <v>7.4999999999999997E-3</v>
      </c>
      <c r="J7" s="4">
        <f>'[1]FY 29-30'!M916</f>
        <v>7.4999999999999997E-3</v>
      </c>
      <c r="K7" s="4">
        <f>'[1]FY 29-30'!N916</f>
        <v>7.4999999999999997E-3</v>
      </c>
      <c r="L7" s="4">
        <f>'[1]FY 29-30'!O916</f>
        <v>7.4999999999999997E-3</v>
      </c>
      <c r="M7" s="4">
        <f>'[1]FY 29-30'!P916</f>
        <v>7.4999999999999997E-3</v>
      </c>
      <c r="N7" s="4">
        <f>'[1]FY 29-30'!Q916</f>
        <v>7.4999999999999997E-3</v>
      </c>
      <c r="O7" s="4">
        <f>'[1]FY 29-30'!R916</f>
        <v>7.4999999999999997E-3</v>
      </c>
      <c r="P7" s="4">
        <f>'[1]FY 29-30'!S916</f>
        <v>5.0000000000000001E-3</v>
      </c>
      <c r="Q7" s="4">
        <f>'[1]FY 29-30'!T916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'[1]FY 29-30'!E917</f>
        <v>0.85</v>
      </c>
      <c r="D8" s="4">
        <f>'[1]FY 29-30'!F917</f>
        <v>0.85</v>
      </c>
      <c r="E8" s="4">
        <f>'[1]FY 29-30'!G917</f>
        <v>0.85</v>
      </c>
      <c r="F8" s="4">
        <f>'[1]FY 29-30'!H917</f>
        <v>0.85</v>
      </c>
      <c r="G8" s="4">
        <f>'[1]FY 29-30'!J917</f>
        <v>0.89</v>
      </c>
      <c r="H8" s="4">
        <f>'[1]FY 29-30'!K917</f>
        <v>0.85</v>
      </c>
      <c r="I8" s="4">
        <f>'[1]FY 29-30'!L917</f>
        <v>0.89</v>
      </c>
      <c r="J8" s="4">
        <f>'[1]FY 29-30'!M917</f>
        <v>0.89</v>
      </c>
      <c r="K8" s="4">
        <f>'[1]FY 29-30'!N917</f>
        <v>0.89</v>
      </c>
      <c r="L8" s="4">
        <f>'[1]FY 29-30'!O917</f>
        <v>0.89</v>
      </c>
      <c r="M8" s="4">
        <f>'[1]FY 29-30'!P917</f>
        <v>0.89</v>
      </c>
      <c r="N8" s="4">
        <f>'[1]FY 29-30'!Q917</f>
        <v>0.89</v>
      </c>
      <c r="O8" s="4">
        <f>'[1]FY 29-30'!R917</f>
        <v>0.89</v>
      </c>
      <c r="P8" s="4">
        <f>'[1]FY 29-30'!S917</f>
        <v>0.89</v>
      </c>
      <c r="Q8" s="4">
        <f>'[1]FY 29-30'!T917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'[1]FY 29-30'!E918</f>
        <v>600</v>
      </c>
      <c r="D9" s="8">
        <f>'[1]FY 29-30'!F918</f>
        <v>600</v>
      </c>
      <c r="E9" s="8">
        <f>'[1]FY 29-30'!G918</f>
        <v>600</v>
      </c>
      <c r="F9" s="8">
        <f>'[1]FY 29-30'!H918</f>
        <v>600</v>
      </c>
      <c r="G9" s="8">
        <f>'[1]FY 29-30'!J918</f>
        <v>600</v>
      </c>
      <c r="H9" s="8">
        <f>'[1]FY 29-30'!K918</f>
        <v>600</v>
      </c>
      <c r="I9" s="8">
        <f>'[1]FY 29-30'!L918</f>
        <v>200</v>
      </c>
      <c r="J9" s="8">
        <f>'[1]FY 29-30'!M918</f>
        <v>200</v>
      </c>
      <c r="K9" s="8">
        <f>'[1]FY 29-30'!N918</f>
        <v>200</v>
      </c>
      <c r="L9" s="8">
        <f>'[1]FY 29-30'!O918</f>
        <v>200</v>
      </c>
      <c r="M9" s="8">
        <f>'[1]FY 29-30'!P918</f>
        <v>200</v>
      </c>
      <c r="N9" s="8">
        <f>'[1]FY 29-30'!Q918</f>
        <v>200</v>
      </c>
      <c r="O9" s="8">
        <f>'[1]FY 29-30'!R918</f>
        <v>200</v>
      </c>
      <c r="P9" s="8">
        <f>'[1]FY 29-30'!S918</f>
        <v>200</v>
      </c>
      <c r="Q9" s="8">
        <f>'[1]FY 29-30'!T918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'[1]FY 29-30'!E919</f>
        <v>0.73</v>
      </c>
      <c r="D10" s="4">
        <f>'[1]FY 29-30'!F919</f>
        <v>0.73</v>
      </c>
      <c r="E10" s="4">
        <f>'[1]FY 29-30'!G919</f>
        <v>0.73</v>
      </c>
      <c r="F10" s="4">
        <f>'[1]FY 29-30'!H919</f>
        <v>0.73</v>
      </c>
      <c r="G10" s="4">
        <f>'[1]FY 29-30'!J919</f>
        <v>0.73</v>
      </c>
      <c r="H10" s="4">
        <f>'[1]FY 29-30'!K919</f>
        <v>0.73</v>
      </c>
      <c r="I10" s="4">
        <f>'[1]FY 29-30'!L919</f>
        <v>0.95</v>
      </c>
      <c r="J10" s="4">
        <f>'[1]FY 29-30'!M919</f>
        <v>0.95</v>
      </c>
      <c r="K10" s="4">
        <f>'[1]FY 29-30'!N919</f>
        <v>0.95</v>
      </c>
      <c r="L10" s="4">
        <f>'[1]FY 29-30'!O919</f>
        <v>0.95</v>
      </c>
      <c r="M10" s="4">
        <f>'[1]FY 29-30'!P919</f>
        <v>0.95</v>
      </c>
      <c r="N10" s="4">
        <f>'[1]FY 29-30'!Q919</f>
        <v>0.95</v>
      </c>
      <c r="O10" s="4">
        <f>'[1]FY 29-30'!R919</f>
        <v>0.95</v>
      </c>
      <c r="P10" s="4">
        <f>'[1]FY 29-30'!S919</f>
        <v>0.95</v>
      </c>
      <c r="Q10" s="4">
        <f>'[1]FY 29-30'!T919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'[1]FY 29-30'!E921</f>
        <v>0.67</v>
      </c>
      <c r="D12" s="18">
        <f>'[1]FY 29-30'!F921</f>
        <v>0.67</v>
      </c>
      <c r="E12" s="18">
        <f>'[1]FY 29-30'!G921</f>
        <v>0.67</v>
      </c>
      <c r="F12" s="18">
        <f>'[1]FY 29-30'!H921</f>
        <v>0.67</v>
      </c>
      <c r="G12" s="18">
        <f>'[1]FY 29-30'!J921</f>
        <v>0.75</v>
      </c>
      <c r="H12" s="18">
        <f>'[1]FY 29-30'!K921</f>
        <v>0.67</v>
      </c>
      <c r="I12" s="18">
        <f>'[1]FY 29-30'!L921</f>
        <v>0.95</v>
      </c>
      <c r="J12" s="18">
        <f>'[1]FY 29-30'!M921</f>
        <v>0.95</v>
      </c>
      <c r="K12" s="18">
        <f>'[1]FY 29-30'!N921</f>
        <v>0.95</v>
      </c>
      <c r="L12" s="18">
        <f>'[1]FY 29-30'!O921</f>
        <v>0.95</v>
      </c>
      <c r="M12" s="18">
        <f>'[1]FY 29-30'!P921</f>
        <v>0.95</v>
      </c>
      <c r="N12" s="18">
        <f>'[1]FY 29-30'!Q921</f>
        <v>0.95</v>
      </c>
      <c r="O12" s="18">
        <f>'[1]FY 29-30'!R921</f>
        <v>0.95</v>
      </c>
      <c r="P12" s="18">
        <f>'[1]FY 29-30'!S921</f>
        <v>0.95</v>
      </c>
      <c r="Q12" s="18">
        <f>'[1]FY 29-30'!T921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14.943585490105104</v>
      </c>
      <c r="D14" s="13">
        <f t="shared" ref="D14:Q14" si="3">(D13*D4*D7/D6)*(85/D8)</f>
        <v>14.993229078897929</v>
      </c>
      <c r="E14" s="13">
        <f t="shared" si="3"/>
        <v>14.993229078897929</v>
      </c>
      <c r="F14" s="13">
        <f t="shared" si="3"/>
        <v>13.693436497986594</v>
      </c>
      <c r="G14" s="13">
        <f t="shared" si="3"/>
        <v>22.0619203420543</v>
      </c>
      <c r="H14" s="13">
        <f t="shared" si="3"/>
        <v>14.288784952592678</v>
      </c>
      <c r="I14" s="13">
        <f t="shared" si="3"/>
        <v>18.182043553503139</v>
      </c>
      <c r="J14" s="13">
        <f t="shared" si="3"/>
        <v>18.264372743578704</v>
      </c>
      <c r="K14" s="13">
        <f t="shared" si="3"/>
        <v>18.264372743578704</v>
      </c>
      <c r="L14" s="13">
        <f t="shared" si="3"/>
        <v>16.527188563609599</v>
      </c>
      <c r="M14" s="13">
        <f t="shared" si="3"/>
        <v>16.527188563609599</v>
      </c>
      <c r="N14" s="13">
        <f t="shared" si="3"/>
        <v>16.527188563609599</v>
      </c>
      <c r="O14" s="13">
        <f t="shared" si="3"/>
        <v>20.423946228150687</v>
      </c>
      <c r="P14" s="13">
        <f t="shared" si="3"/>
        <v>12.217031897146283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'[1]FY 29-30'!E927</f>
        <v>2943.3911563146808</v>
      </c>
      <c r="D18" s="16">
        <f>'[1]FY 29-30'!F927</f>
        <v>2760.9665115990397</v>
      </c>
      <c r="E18" s="16">
        <f>'[1]FY 29-30'!G927</f>
        <v>2760.9665115990397</v>
      </c>
      <c r="F18" s="16">
        <f>'[1]FY 29-30'!H927</f>
        <v>1379.6066295807666</v>
      </c>
      <c r="G18" s="16">
        <f>'[1]FY 29-30'!J927</f>
        <v>3723.0316797255523</v>
      </c>
      <c r="H18" s="16">
        <f>'[1]FY 29-30'!K927</f>
        <v>3722.9078864412627</v>
      </c>
      <c r="I18" s="16">
        <f>'[1]FY 29-30'!L927</f>
        <v>3722.8497024571238</v>
      </c>
      <c r="J18" s="16">
        <f>'[1]FY 29-30'!M927</f>
        <v>3722.9233591345424</v>
      </c>
      <c r="K18" s="16">
        <f>'[1]FY 29-30'!N927</f>
        <v>3722.9233591345424</v>
      </c>
      <c r="L18" s="16">
        <f>'[1]FY 29-30'!O927</f>
        <v>4914.3777583752089</v>
      </c>
      <c r="M18" s="16">
        <f>'[1]FY 29-30'!P927</f>
        <v>4914.3777583752089</v>
      </c>
      <c r="N18" s="16">
        <f>'[1]FY 29-30'!Q927</f>
        <v>4914.3777583752089</v>
      </c>
      <c r="O18" s="16">
        <f>'[1]FY 29-30'!R927</f>
        <v>10512.111272552431</v>
      </c>
      <c r="P18" s="16">
        <f>'[1]FY 29-30'!S927</f>
        <v>7446.2986319878037</v>
      </c>
      <c r="Q18" s="16">
        <f>'[1]FY 29-30'!T927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'[1]FY 29-30'!E928</f>
        <v>SBC</v>
      </c>
      <c r="D19" s="15" t="str">
        <f>'[1]FY 29-30'!F928</f>
        <v>SBC</v>
      </c>
      <c r="E19" s="15" t="str">
        <f>'[1]FY 29-30'!G928</f>
        <v>SBC</v>
      </c>
      <c r="F19" s="15" t="str">
        <f>'[1]FY 29-30'!H928</f>
        <v>SBC</v>
      </c>
      <c r="G19" s="15" t="str">
        <f>'[1]FY 29-30'!J928</f>
        <v>Limestone</v>
      </c>
      <c r="H19" s="15" t="str">
        <f>'[1]FY 29-30'!K928</f>
        <v>SBC</v>
      </c>
      <c r="I19" s="15" t="str">
        <f>'[1]FY 29-30'!L928</f>
        <v>Limestone</v>
      </c>
      <c r="J19" s="15" t="str">
        <f>'[1]FY 29-30'!M928</f>
        <v>Limestone</v>
      </c>
      <c r="K19" s="15" t="str">
        <f>'[1]FY 29-30'!N928</f>
        <v>Limestone</v>
      </c>
      <c r="L19" s="15" t="str">
        <f>'[1]FY 29-30'!O928</f>
        <v>Limestone</v>
      </c>
      <c r="M19" s="15" t="str">
        <f>'[1]FY 29-30'!P928</f>
        <v>Limestone</v>
      </c>
      <c r="N19" s="15" t="str">
        <f>'[1]FY 29-30'!Q928</f>
        <v>Limestone</v>
      </c>
      <c r="O19" s="15" t="str">
        <f>'[1]FY 29-30'!R928</f>
        <v>Limestone</v>
      </c>
      <c r="P19" s="15" t="str">
        <f>'[1]FY 29-30'!S928</f>
        <v>Limestone</v>
      </c>
      <c r="Q19" s="15" t="str">
        <f>'[1]FY 29-30'!T928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22.0619203420543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18.264372743578704</v>
      </c>
      <c r="K20" s="12">
        <f t="shared" si="5"/>
        <v>18.264372743578704</v>
      </c>
      <c r="L20" s="12">
        <f t="shared" si="5"/>
        <v>16.527188563609599</v>
      </c>
      <c r="M20" s="12">
        <f t="shared" si="5"/>
        <v>16.527188563609599</v>
      </c>
      <c r="N20" s="12">
        <f t="shared" si="5"/>
        <v>16.527188563609599</v>
      </c>
      <c r="O20" s="12">
        <f t="shared" si="5"/>
        <v>20.423946228150687</v>
      </c>
      <c r="P20" s="12">
        <f t="shared" si="5"/>
        <v>12.217031897146283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41553.75750091314</v>
      </c>
      <c r="D21" s="16">
        <f t="shared" si="6"/>
        <v>38978.350751986443</v>
      </c>
      <c r="E21" s="16">
        <f t="shared" si="6"/>
        <v>38978.350751986443</v>
      </c>
      <c r="F21" s="16">
        <f t="shared" si="6"/>
        <v>19476.799476434353</v>
      </c>
      <c r="G21" s="16">
        <f t="shared" si="6"/>
        <v>82137.22834904975</v>
      </c>
      <c r="H21" s="16">
        <f t="shared" si="6"/>
        <v>52558.69957328841</v>
      </c>
      <c r="I21" s="16">
        <f t="shared" si="6"/>
        <v>67689.015433221633</v>
      </c>
      <c r="J21" s="16">
        <f t="shared" si="6"/>
        <v>67996.859927009413</v>
      </c>
      <c r="K21" s="16">
        <f t="shared" si="6"/>
        <v>67996.859927009413</v>
      </c>
      <c r="L21" s="16">
        <f t="shared" si="6"/>
        <v>81220.847885476134</v>
      </c>
      <c r="M21" s="16">
        <f t="shared" si="6"/>
        <v>81220.847885476134</v>
      </c>
      <c r="N21" s="16">
        <f t="shared" si="6"/>
        <v>81220.847885476134</v>
      </c>
      <c r="O21" s="16">
        <f t="shared" si="6"/>
        <v>214698.79537494754</v>
      </c>
      <c r="P21" s="16">
        <f t="shared" si="6"/>
        <v>90971.667902671732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186.55750577319458</v>
      </c>
      <c r="D23" s="16">
        <f t="shared" ref="D23:Q23" si="8">D22*D21/10^7</f>
        <v>174.99509870517772</v>
      </c>
      <c r="E23" s="16">
        <f t="shared" si="8"/>
        <v>174.99509870517772</v>
      </c>
      <c r="F23" s="16">
        <f t="shared" si="8"/>
        <v>87.441987182227948</v>
      </c>
      <c r="G23" s="16">
        <f t="shared" si="8"/>
        <v>26.520057603199437</v>
      </c>
      <c r="H23" s="16">
        <f t="shared" si="8"/>
        <v>235.96469943445868</v>
      </c>
      <c r="I23" s="16">
        <f t="shared" si="8"/>
        <v>21.855090858001436</v>
      </c>
      <c r="J23" s="16">
        <f t="shared" si="8"/>
        <v>21.954486148933164</v>
      </c>
      <c r="K23" s="16">
        <f t="shared" si="8"/>
        <v>21.954486148933164</v>
      </c>
      <c r="L23" s="16">
        <f t="shared" si="8"/>
        <v>26.224181261023109</v>
      </c>
      <c r="M23" s="16">
        <f t="shared" si="8"/>
        <v>26.224181261023109</v>
      </c>
      <c r="N23" s="16">
        <f t="shared" si="8"/>
        <v>26.224181261023109</v>
      </c>
      <c r="O23" s="16">
        <f t="shared" si="8"/>
        <v>69.32087355668618</v>
      </c>
      <c r="P23" s="16">
        <f t="shared" si="8"/>
        <v>29.372477274075134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2943.3911563146808</v>
      </c>
      <c r="D27" s="17">
        <f t="shared" ref="D27:Q27" si="9">D18</f>
        <v>2760.9665115990397</v>
      </c>
      <c r="E27" s="17">
        <f t="shared" si="9"/>
        <v>2760.9665115990397</v>
      </c>
      <c r="F27" s="17">
        <f t="shared" si="9"/>
        <v>1379.6066295807666</v>
      </c>
      <c r="G27" s="17">
        <f t="shared" si="9"/>
        <v>3723.0316797255523</v>
      </c>
      <c r="H27" s="17">
        <f t="shared" si="9"/>
        <v>3722.9078864412627</v>
      </c>
      <c r="I27" s="17">
        <f t="shared" si="9"/>
        <v>3722.8497024571238</v>
      </c>
      <c r="J27" s="17">
        <f t="shared" si="9"/>
        <v>3722.9233591345424</v>
      </c>
      <c r="K27" s="17">
        <f t="shared" si="9"/>
        <v>3722.9233591345424</v>
      </c>
      <c r="L27" s="17">
        <f t="shared" si="9"/>
        <v>4914.3777583752089</v>
      </c>
      <c r="M27" s="17">
        <f t="shared" si="9"/>
        <v>4914.3777583752089</v>
      </c>
      <c r="N27" s="17">
        <f t="shared" si="9"/>
        <v>4914.3777583752089</v>
      </c>
      <c r="O27" s="17">
        <f t="shared" si="9"/>
        <v>10512.111272552431</v>
      </c>
      <c r="P27" s="17">
        <f t="shared" si="9"/>
        <v>7446.2986319878037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'[1]FY 29-30'!E937</f>
        <v>Ammonia</v>
      </c>
      <c r="D28" s="7" t="str">
        <f>'[1]FY 29-30'!F937</f>
        <v>Ammonia</v>
      </c>
      <c r="E28" s="7" t="str">
        <f>'[1]FY 29-30'!G937</f>
        <v>Ammonia</v>
      </c>
      <c r="F28" s="7" t="str">
        <f>'[1]FY 29-30'!H937</f>
        <v>Ammonia</v>
      </c>
      <c r="G28" s="7" t="str">
        <f>'[1]FY 29-30'!J937</f>
        <v>Ammonia</v>
      </c>
      <c r="H28" s="7" t="str">
        <f>'[1]FY 29-30'!K937</f>
        <v>Ammonia</v>
      </c>
      <c r="I28" s="7" t="str">
        <f>'[1]FY 29-30'!L937</f>
        <v>Ammonia</v>
      </c>
      <c r="J28" s="7" t="str">
        <f>'[1]FY 29-30'!M937</f>
        <v>Ammonia</v>
      </c>
      <c r="K28" s="7" t="str">
        <f>'[1]FY 29-30'!N937</f>
        <v>Ammonia</v>
      </c>
      <c r="L28" s="7" t="str">
        <f>'[1]FY 29-30'!O937</f>
        <v>Ammonia</v>
      </c>
      <c r="M28" s="7" t="str">
        <f>'[1]FY 29-30'!P937</f>
        <v>Ammonia</v>
      </c>
      <c r="N28" s="7" t="str">
        <f>'[1]FY 29-30'!Q937</f>
        <v>Ammonia</v>
      </c>
      <c r="O28" s="7" t="str">
        <f>'[1]FY 29-30'!R937</f>
        <v>Ammonia</v>
      </c>
      <c r="P28" s="7" t="str">
        <f>'[1]FY 29-30'!S937</f>
        <v>Ammonia</v>
      </c>
      <c r="Q28" s="7" t="str">
        <f>'[1]FY 29-30'!T937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'[1]FY 29-30'!E938</f>
        <v>0.6</v>
      </c>
      <c r="D29" s="7">
        <f>'[1]FY 29-30'!F938</f>
        <v>0.6</v>
      </c>
      <c r="E29" s="7">
        <f>'[1]FY 29-30'!G938</f>
        <v>0.6</v>
      </c>
      <c r="F29" s="7">
        <f>'[1]FY 29-30'!H938</f>
        <v>0.6</v>
      </c>
      <c r="G29" s="7">
        <f>'[1]FY 29-30'!J938</f>
        <v>0.6</v>
      </c>
      <c r="H29" s="7">
        <f>'[1]FY 29-30'!K938</f>
        <v>0.6</v>
      </c>
      <c r="I29" s="7">
        <f>'[1]FY 29-30'!L938</f>
        <v>0.6</v>
      </c>
      <c r="J29" s="7">
        <f>'[1]FY 29-30'!M938</f>
        <v>0.6</v>
      </c>
      <c r="K29" s="7">
        <f>'[1]FY 29-30'!N938</f>
        <v>0.6</v>
      </c>
      <c r="L29" s="7">
        <f>'[1]FY 29-30'!O938</f>
        <v>0.6</v>
      </c>
      <c r="M29" s="7">
        <f>'[1]FY 29-30'!P938</f>
        <v>0.6</v>
      </c>
      <c r="N29" s="7">
        <f>'[1]FY 29-30'!Q938</f>
        <v>0.6</v>
      </c>
      <c r="O29" s="7">
        <f>'[1]FY 29-30'!R938</f>
        <v>0.6</v>
      </c>
      <c r="P29" s="7">
        <f>'[1]FY 29-30'!S938</f>
        <v>0.6</v>
      </c>
      <c r="Q29" s="7">
        <f>'[1]FY 29-30'!T938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1766.0346937888085</v>
      </c>
      <c r="D30" s="16">
        <f t="shared" si="11"/>
        <v>1656.5799069594239</v>
      </c>
      <c r="E30" s="16">
        <f t="shared" si="11"/>
        <v>1656.5799069594239</v>
      </c>
      <c r="F30" s="16">
        <f t="shared" si="11"/>
        <v>827.76397774845998</v>
      </c>
      <c r="G30" s="16">
        <f t="shared" si="11"/>
        <v>2233.8190078353314</v>
      </c>
      <c r="H30" s="16">
        <f t="shared" si="11"/>
        <v>2233.7447318647573</v>
      </c>
      <c r="I30" s="16">
        <f t="shared" si="11"/>
        <v>2233.7098214742741</v>
      </c>
      <c r="J30" s="16">
        <f t="shared" si="11"/>
        <v>2233.7540154807252</v>
      </c>
      <c r="K30" s="16">
        <f t="shared" si="11"/>
        <v>2233.7540154807252</v>
      </c>
      <c r="L30" s="16">
        <f t="shared" si="11"/>
        <v>2948.6266550251253</v>
      </c>
      <c r="M30" s="16">
        <f t="shared" si="11"/>
        <v>2948.6266550251253</v>
      </c>
      <c r="N30" s="16">
        <f t="shared" si="11"/>
        <v>2948.6266550251253</v>
      </c>
      <c r="O30" s="16">
        <f t="shared" si="11"/>
        <v>6307.2667635314583</v>
      </c>
      <c r="P30" s="16">
        <f t="shared" si="11"/>
        <v>4467.779179192682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'[1]FY 29-30'!E940</f>
        <v>116.82</v>
      </c>
      <c r="D31" s="7">
        <f>'[1]FY 29-30'!F940</f>
        <v>116.82</v>
      </c>
      <c r="E31" s="7">
        <f>'[1]FY 29-30'!G940</f>
        <v>116.82</v>
      </c>
      <c r="F31" s="7">
        <f>'[1]FY 29-30'!H940</f>
        <v>116.82</v>
      </c>
      <c r="G31" s="7">
        <f>'[1]FY 29-30'!J940</f>
        <v>116.82</v>
      </c>
      <c r="H31" s="7">
        <f>'[1]FY 29-30'!K940</f>
        <v>116.82</v>
      </c>
      <c r="I31" s="7">
        <f>'[1]FY 29-30'!L940</f>
        <v>116.82</v>
      </c>
      <c r="J31" s="7">
        <f>'[1]FY 29-30'!M940</f>
        <v>116.82</v>
      </c>
      <c r="K31" s="7">
        <f>'[1]FY 29-30'!N940</f>
        <v>116.82</v>
      </c>
      <c r="L31" s="7">
        <f>'[1]FY 29-30'!O940</f>
        <v>116.82</v>
      </c>
      <c r="M31" s="7">
        <f>'[1]FY 29-30'!P940</f>
        <v>116.82</v>
      </c>
      <c r="N31" s="7">
        <f>'[1]FY 29-30'!Q940</f>
        <v>116.82</v>
      </c>
      <c r="O31" s="7">
        <f>'[1]FY 29-30'!R940</f>
        <v>116.82</v>
      </c>
      <c r="P31" s="7">
        <f>'[1]FY 29-30'!S940</f>
        <v>116.82</v>
      </c>
      <c r="Q31" s="7">
        <f>'[1]FY 29-30'!T940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2.0630817292840862E-2</v>
      </c>
      <c r="D32" s="16">
        <f t="shared" ref="D32:Q32" si="12">D31*D30/10^7</f>
        <v>1.9352166473099987E-2</v>
      </c>
      <c r="E32" s="16">
        <f t="shared" si="12"/>
        <v>1.9352166473099987E-2</v>
      </c>
      <c r="F32" s="16">
        <f t="shared" si="12"/>
        <v>9.6699387880575093E-3</v>
      </c>
      <c r="G32" s="16">
        <f t="shared" si="12"/>
        <v>2.6095473649532339E-2</v>
      </c>
      <c r="H32" s="16">
        <f t="shared" si="12"/>
        <v>2.6094605957644096E-2</v>
      </c>
      <c r="I32" s="16">
        <f t="shared" si="12"/>
        <v>2.6094198134462468E-2</v>
      </c>
      <c r="J32" s="16">
        <f t="shared" si="12"/>
        <v>2.609471440884583E-2</v>
      </c>
      <c r="K32" s="16">
        <f t="shared" si="12"/>
        <v>2.609471440884583E-2</v>
      </c>
      <c r="L32" s="16">
        <f t="shared" si="12"/>
        <v>3.4445856584003509E-2</v>
      </c>
      <c r="M32" s="16">
        <f t="shared" si="12"/>
        <v>3.4445856584003509E-2</v>
      </c>
      <c r="N32" s="16">
        <f t="shared" si="12"/>
        <v>3.4445856584003509E-2</v>
      </c>
      <c r="O32" s="16">
        <f t="shared" si="12"/>
        <v>7.3681490331574492E-2</v>
      </c>
      <c r="P32" s="16">
        <f t="shared" si="12"/>
        <v>5.2192596371328906E-2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186.57813659048742</v>
      </c>
      <c r="D34" s="21">
        <f t="shared" ref="D34:Q34" si="13">D23+D32</f>
        <v>175.01445087165084</v>
      </c>
      <c r="E34" s="21">
        <f t="shared" si="13"/>
        <v>175.01445087165084</v>
      </c>
      <c r="F34" s="21">
        <f t="shared" si="13"/>
        <v>87.451657121015998</v>
      </c>
      <c r="G34" s="21">
        <f t="shared" si="13"/>
        <v>26.54615307684897</v>
      </c>
      <c r="H34" s="21">
        <f t="shared" si="13"/>
        <v>235.99079404041632</v>
      </c>
      <c r="I34" s="21">
        <f t="shared" si="13"/>
        <v>21.881185056135898</v>
      </c>
      <c r="J34" s="21">
        <f t="shared" si="13"/>
        <v>21.980580863342009</v>
      </c>
      <c r="K34" s="21">
        <f t="shared" si="13"/>
        <v>21.980580863342009</v>
      </c>
      <c r="L34" s="21">
        <f t="shared" si="13"/>
        <v>26.258627117607112</v>
      </c>
      <c r="M34" s="21">
        <f t="shared" si="13"/>
        <v>26.258627117607112</v>
      </c>
      <c r="N34" s="21">
        <f t="shared" si="13"/>
        <v>26.258627117607112</v>
      </c>
      <c r="O34" s="21">
        <f t="shared" si="13"/>
        <v>69.394555047017761</v>
      </c>
      <c r="P34" s="21">
        <f t="shared" si="13"/>
        <v>29.424669870446461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Reagent cost</vt:lpstr>
      <vt:lpstr>24-25</vt:lpstr>
      <vt:lpstr>25-26</vt:lpstr>
      <vt:lpstr>26-27</vt:lpstr>
      <vt:lpstr>27-28</vt:lpstr>
      <vt:lpstr>28-29</vt:lpstr>
      <vt:lpstr>29-30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2024-11-16T08:50:15Z</dcterms:modified>
</cp:coreProperties>
</file>